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selias\Desktop\Info Fcorp\"/>
    </mc:Choice>
  </mc:AlternateContent>
  <xr:revisionPtr revIDLastSave="0" documentId="8_{3906DC7E-4339-4AE0-831E-E1F3716364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lculadora Dividend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2" l="1"/>
  <c r="J50" i="2"/>
  <c r="H50" i="2"/>
  <c r="G50" i="2"/>
  <c r="L50" i="2"/>
  <c r="K50" i="2"/>
  <c r="L48" i="2"/>
  <c r="L47" i="2"/>
  <c r="E49" i="2"/>
  <c r="K49" i="2" s="1"/>
  <c r="G49" i="2" l="1"/>
  <c r="L49" i="2"/>
  <c r="J49" i="2"/>
  <c r="K47" i="2"/>
  <c r="J47" i="2"/>
  <c r="G47" i="2"/>
  <c r="F73" i="2" l="1"/>
  <c r="F66" i="2"/>
  <c r="K48" i="2"/>
  <c r="J48" i="2"/>
  <c r="G48" i="2"/>
  <c r="K46" i="2" l="1"/>
  <c r="J46" i="2"/>
  <c r="H46" i="2"/>
  <c r="G46" i="2"/>
  <c r="J45" i="2" l="1"/>
  <c r="L45" i="2" l="1"/>
  <c r="L44" i="2"/>
  <c r="J43" i="2"/>
  <c r="J44" i="2"/>
  <c r="H43" i="2"/>
  <c r="G43" i="2"/>
  <c r="F67" i="2" l="1"/>
  <c r="F68" i="2" s="1"/>
  <c r="F74" i="2"/>
  <c r="H38" i="2" l="1"/>
  <c r="G38" i="2"/>
  <c r="H37" i="2"/>
  <c r="J36" i="2"/>
  <c r="J35" i="2"/>
  <c r="J34" i="2"/>
  <c r="J38" i="2" l="1"/>
  <c r="J29" i="2"/>
  <c r="K38" i="2"/>
  <c r="I37" i="2" l="1"/>
  <c r="J37" i="2" s="1"/>
  <c r="E37" i="2" l="1"/>
  <c r="K37" i="2" l="1"/>
  <c r="K36" i="2" l="1"/>
  <c r="K35" i="2" l="1"/>
  <c r="G34" i="2" l="1"/>
  <c r="K34" i="2" l="1"/>
  <c r="L34" i="2" s="1"/>
  <c r="G33" i="2"/>
  <c r="K33" i="2"/>
  <c r="L33" i="2" s="1"/>
  <c r="J33" i="2"/>
  <c r="H33" i="2"/>
  <c r="K31" i="2" l="1"/>
  <c r="J31" i="2"/>
  <c r="H31" i="2"/>
  <c r="G31" i="2"/>
  <c r="J32" i="2" l="1"/>
  <c r="J30" i="2"/>
  <c r="G32" i="2"/>
  <c r="G30" i="2"/>
  <c r="K32" i="2"/>
  <c r="L32" i="2" s="1"/>
  <c r="H32" i="2"/>
  <c r="K30" i="2"/>
  <c r="L30" i="2" s="1"/>
  <c r="H30" i="2"/>
  <c r="K29" i="2"/>
  <c r="L29" i="2" s="1"/>
  <c r="H29" i="2"/>
  <c r="E29" i="2"/>
  <c r="G29" i="2" s="1"/>
  <c r="H28" i="2"/>
  <c r="I28" i="2" s="1"/>
  <c r="E28" i="2"/>
  <c r="G28" i="2" s="1"/>
  <c r="J21" i="2"/>
  <c r="H21" i="2"/>
  <c r="E21" i="2"/>
  <c r="G21" i="2" s="1"/>
  <c r="J20" i="2"/>
  <c r="H20" i="2"/>
  <c r="E20" i="2"/>
  <c r="G20" i="2" s="1"/>
  <c r="J19" i="2"/>
  <c r="H19" i="2"/>
  <c r="E19" i="2"/>
  <c r="G19" i="2" s="1"/>
  <c r="J18" i="2"/>
  <c r="H18" i="2"/>
  <c r="E18" i="2"/>
  <c r="G18" i="2" s="1"/>
  <c r="J17" i="2"/>
  <c r="H17" i="2"/>
  <c r="E17" i="2"/>
  <c r="G17" i="2" s="1"/>
  <c r="L17" i="2" s="1"/>
  <c r="J16" i="2"/>
  <c r="H16" i="2"/>
  <c r="E16" i="2"/>
  <c r="G16" i="2" s="1"/>
  <c r="J15" i="2"/>
  <c r="H15" i="2"/>
  <c r="E15" i="2"/>
  <c r="G15" i="2" s="1"/>
  <c r="L15" i="2" s="1"/>
  <c r="H14" i="2"/>
  <c r="E14" i="2"/>
  <c r="G14" i="2" s="1"/>
  <c r="H13" i="2"/>
  <c r="E13" i="2"/>
  <c r="G13" i="2" s="1"/>
  <c r="I13" i="2" s="1"/>
  <c r="J13" i="2" s="1"/>
  <c r="H12" i="2"/>
  <c r="I12" i="2" s="1"/>
  <c r="J12" i="2" s="1"/>
  <c r="E12" i="2"/>
  <c r="G12" i="2" s="1"/>
  <c r="L12" i="2" s="1"/>
  <c r="K28" i="2" l="1"/>
  <c r="L28" i="2" s="1"/>
  <c r="J28" i="2"/>
  <c r="I14" i="2"/>
  <c r="J14" i="2" s="1"/>
  <c r="L14" i="2"/>
  <c r="L16" i="2"/>
  <c r="K16" i="2"/>
  <c r="L13" i="2"/>
</calcChain>
</file>

<file path=xl/sharedStrings.xml><?xml version="1.0" encoding="utf-8"?>
<sst xmlns="http://schemas.openxmlformats.org/spreadsheetml/2006/main" count="37" uniqueCount="26">
  <si>
    <t xml:space="preserve">REPARTO DE DIVIDENDOS </t>
  </si>
  <si>
    <t>AÑO</t>
  </si>
  <si>
    <t>NÚMERO DE ACCIONES</t>
  </si>
  <si>
    <t>VALOR NOMINAL UNITARIO</t>
  </si>
  <si>
    <t>REPARTO DE DIVIDENDOS DE ACUERDO A LA POLÍTICA VIGENTE</t>
  </si>
  <si>
    <t>% DE LAS UTILIDADES QUE SE DISTRIBUYEN</t>
  </si>
  <si>
    <t>DIVIDENDO EN EFECTIVO POR ACCIÓN (%)</t>
  </si>
  <si>
    <t>LÍMITE INFERIOR 
(5% DEL CAPITAL)</t>
  </si>
  <si>
    <t>LÍMITE SUPERIOR 
(50% DE LA UTILIDAD DE LIBRE DISPONIBILIDAD)</t>
  </si>
  <si>
    <t>EFECTIVO DIVIDENDO POR ACCIÓN</t>
  </si>
  <si>
    <t>LÍMITE SUPERIOR 
(60% DE LA UTILIDAD DE LIBRE DISPONIBILIDAD)</t>
  </si>
  <si>
    <t>Dividendo</t>
  </si>
  <si>
    <t>Impuesto a la renta</t>
  </si>
  <si>
    <t>Neto a pagar</t>
  </si>
  <si>
    <t>EJERCICIO</t>
  </si>
  <si>
    <t>946’143,295</t>
  </si>
  <si>
    <t xml:space="preserve">948’554,069 </t>
  </si>
  <si>
    <t>CAPITAL SOCIAL (S/)</t>
  </si>
  <si>
    <t>UTILIDAD NETA MENOS RESERVAS (S/)</t>
  </si>
  <si>
    <t>DIVIDENDOS EN EFECTIVO (S/)</t>
  </si>
  <si>
    <t>DIVIDENDO POR ACCIÓN (S/)</t>
  </si>
  <si>
    <t xml:space="preserve">Sr/ Sra accionista, para efectuar el cálculo deberá llenar el recuadro que le corresponda según su número de acciones. </t>
  </si>
  <si>
    <t>Cálculo de beneficios correspondientes al período 2026 (a ser pagado el 29 de octubre del 2026)</t>
  </si>
  <si>
    <t>Liquidación Dividendos Personas Naturales y Juridicas Extranjeras - Pago 29 de octubre del 2026</t>
  </si>
  <si>
    <t>Liquidación Dividendos Jurídicas Nacionales - Pago 29 de octubre del 2026</t>
  </si>
  <si>
    <t>Número de acciones al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</si>
</sst>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0.0000"/>
    <numFmt numFmtId="166" formatCode="#,##0.0"/>
    <numFmt numFmtId="167" formatCode="&quot;S/.&quot;\ #,##0.00"/>
    <numFmt numFmtId="168" formatCode="_ * #,##0_ ;_ * \-#,##0_ ;_ * &quot;-&quot;??_ ;_ @_ "/>
    <numFmt numFmtId="169" formatCode="0.00000"/>
    <numFmt numFmtId="170" formatCode="0.0000000000"/>
    <numFmt numFmtId="171" formatCode="_(* #,##0.00_);_(* \(#,##0.00\);_(* &quot;-&quot;??_);_(@_)"/>
    <numFmt numFmtId="172" formatCode="0.000000000000"/>
    <numFmt numFmtId="173" formatCode="0.0000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u/>
      <sz val="18"/>
      <name val="Calibri"/>
      <family val="2"/>
    </font>
    <font>
      <b/>
      <u/>
      <sz val="12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color rgb="FF0000FF"/>
      <name val="Calibri"/>
      <family val="2"/>
    </font>
    <font>
      <b/>
      <sz val="11"/>
      <color rgb="FF0000FF"/>
      <name val="Calibri"/>
      <family val="2"/>
    </font>
    <font>
      <sz val="9"/>
      <color rgb="FF0000FF"/>
      <name val="Calibri"/>
      <family val="2"/>
    </font>
    <font>
      <sz val="12"/>
      <name val="Calibri"/>
      <family val="2"/>
    </font>
    <font>
      <b/>
      <sz val="16"/>
      <color rgb="FF0000FF"/>
      <name val="Calibri"/>
      <family val="2"/>
    </font>
    <font>
      <b/>
      <sz val="16"/>
      <name val="Calibri"/>
      <family val="2"/>
    </font>
    <font>
      <b/>
      <u/>
      <sz val="16"/>
      <color rgb="FFC00000"/>
      <name val="Calibri"/>
      <family val="2"/>
    </font>
    <font>
      <b/>
      <u/>
      <sz val="14"/>
      <color rgb="FF974706"/>
      <name val="Calibri"/>
      <family val="2"/>
    </font>
    <font>
      <b/>
      <sz val="14"/>
      <color rgb="FF974706"/>
      <name val="Calibri"/>
      <family val="2"/>
    </font>
    <font>
      <b/>
      <sz val="18"/>
      <color rgb="FF000000"/>
      <name val="Calibri"/>
      <family val="2"/>
    </font>
    <font>
      <b/>
      <sz val="11"/>
      <color rgb="FF0000FF"/>
      <name val="Calibri"/>
      <family val="2"/>
      <scheme val="minor"/>
    </font>
    <font>
      <b/>
      <sz val="17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974706"/>
        <bgColor rgb="FF000000"/>
      </patternFill>
    </fill>
    <fill>
      <patternFill patternType="solid">
        <fgColor rgb="FF974706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/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/>
      <right style="medium">
        <color indexed="64"/>
      </right>
      <top style="thin">
        <color rgb="FFBFBFBF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0" applyFont="1"/>
    <xf numFmtId="9" fontId="9" fillId="2" borderId="8" xfId="2" applyNumberFormat="1" applyFont="1" applyFill="1" applyBorder="1" applyAlignment="1">
      <alignment horizontal="center"/>
    </xf>
    <xf numFmtId="9" fontId="9" fillId="2" borderId="9" xfId="2" applyNumberFormat="1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 vertical="center" wrapText="1"/>
    </xf>
    <xf numFmtId="0" fontId="10" fillId="0" borderId="10" xfId="2" applyFont="1" applyBorder="1" applyAlignment="1">
      <alignment horizontal="center"/>
    </xf>
    <xf numFmtId="3" fontId="10" fillId="0" borderId="8" xfId="2" applyNumberFormat="1" applyFont="1" applyBorder="1" applyAlignment="1">
      <alignment horizontal="center"/>
    </xf>
    <xf numFmtId="2" fontId="10" fillId="0" borderId="9" xfId="2" applyNumberFormat="1" applyFont="1" applyBorder="1" applyAlignment="1">
      <alignment horizontal="center"/>
    </xf>
    <xf numFmtId="4" fontId="10" fillId="0" borderId="8" xfId="2" applyNumberFormat="1" applyFont="1" applyBorder="1"/>
    <xf numFmtId="3" fontId="10" fillId="0" borderId="8" xfId="2" applyNumberFormat="1" applyFont="1" applyBorder="1"/>
    <xf numFmtId="166" fontId="10" fillId="0" borderId="8" xfId="2" applyNumberFormat="1" applyFont="1" applyBorder="1"/>
    <xf numFmtId="9" fontId="10" fillId="0" borderId="8" xfId="3" applyFont="1" applyFill="1" applyBorder="1" applyAlignment="1">
      <alignment horizontal="center"/>
    </xf>
    <xf numFmtId="10" fontId="10" fillId="0" borderId="8" xfId="3" applyNumberFormat="1" applyFont="1" applyFill="1" applyBorder="1" applyAlignment="1">
      <alignment horizontal="center"/>
    </xf>
    <xf numFmtId="165" fontId="10" fillId="0" borderId="8" xfId="3" applyNumberFormat="1" applyFont="1" applyFill="1" applyBorder="1" applyAlignment="1">
      <alignment horizontal="center"/>
    </xf>
    <xf numFmtId="0" fontId="10" fillId="0" borderId="11" xfId="2" applyFont="1" applyBorder="1" applyAlignment="1">
      <alignment horizontal="center"/>
    </xf>
    <xf numFmtId="3" fontId="10" fillId="0" borderId="12" xfId="2" applyNumberFormat="1" applyFont="1" applyBorder="1" applyAlignment="1">
      <alignment horizontal="center"/>
    </xf>
    <xf numFmtId="2" fontId="10" fillId="0" borderId="13" xfId="2" applyNumberFormat="1" applyFont="1" applyBorder="1" applyAlignment="1">
      <alignment horizontal="center"/>
    </xf>
    <xf numFmtId="4" fontId="10" fillId="0" borderId="12" xfId="2" applyNumberFormat="1" applyFont="1" applyBorder="1"/>
    <xf numFmtId="3" fontId="10" fillId="0" borderId="12" xfId="2" applyNumberFormat="1" applyFont="1" applyBorder="1"/>
    <xf numFmtId="166" fontId="10" fillId="0" borderId="12" xfId="2" applyNumberFormat="1" applyFont="1" applyBorder="1"/>
    <xf numFmtId="9" fontId="10" fillId="0" borderId="12" xfId="3" applyFont="1" applyFill="1" applyBorder="1" applyAlignment="1">
      <alignment horizontal="center"/>
    </xf>
    <xf numFmtId="10" fontId="10" fillId="0" borderId="12" xfId="3" applyNumberFormat="1" applyFont="1" applyFill="1" applyBorder="1" applyAlignment="1">
      <alignment horizontal="center"/>
    </xf>
    <xf numFmtId="165" fontId="10" fillId="0" borderId="12" xfId="3" applyNumberFormat="1" applyFont="1" applyFill="1" applyBorder="1" applyAlignment="1">
      <alignment horizontal="center"/>
    </xf>
    <xf numFmtId="0" fontId="10" fillId="0" borderId="14" xfId="2" applyFont="1" applyBorder="1" applyAlignment="1">
      <alignment horizontal="center"/>
    </xf>
    <xf numFmtId="3" fontId="10" fillId="0" borderId="15" xfId="2" applyNumberFormat="1" applyFont="1" applyBorder="1" applyAlignment="1">
      <alignment horizontal="center"/>
    </xf>
    <xf numFmtId="2" fontId="10" fillId="0" borderId="16" xfId="2" applyNumberFormat="1" applyFont="1" applyBorder="1" applyAlignment="1">
      <alignment horizontal="center"/>
    </xf>
    <xf numFmtId="4" fontId="10" fillId="0" borderId="15" xfId="2" applyNumberFormat="1" applyFont="1" applyBorder="1"/>
    <xf numFmtId="3" fontId="10" fillId="0" borderId="15" xfId="2" applyNumberFormat="1" applyFont="1" applyBorder="1"/>
    <xf numFmtId="166" fontId="10" fillId="0" borderId="15" xfId="2" applyNumberFormat="1" applyFont="1" applyBorder="1"/>
    <xf numFmtId="9" fontId="10" fillId="0" borderId="15" xfId="3" applyFont="1" applyFill="1" applyBorder="1" applyAlignment="1">
      <alignment horizontal="center"/>
    </xf>
    <xf numFmtId="10" fontId="10" fillId="0" borderId="15" xfId="3" applyNumberFormat="1" applyFont="1" applyFill="1" applyBorder="1" applyAlignment="1">
      <alignment horizontal="center"/>
    </xf>
    <xf numFmtId="165" fontId="10" fillId="0" borderId="15" xfId="3" applyNumberFormat="1" applyFont="1" applyFill="1" applyBorder="1" applyAlignment="1">
      <alignment horizontal="center"/>
    </xf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8" fillId="0" borderId="0" xfId="2" applyFont="1"/>
    <xf numFmtId="0" fontId="19" fillId="0" borderId="0" xfId="2" applyFont="1"/>
    <xf numFmtId="4" fontId="19" fillId="0" borderId="0" xfId="2" applyNumberFormat="1" applyFont="1"/>
    <xf numFmtId="167" fontId="19" fillId="0" borderId="0" xfId="2" applyNumberFormat="1" applyFont="1"/>
    <xf numFmtId="0" fontId="10" fillId="0" borderId="17" xfId="2" applyFont="1" applyBorder="1" applyAlignment="1">
      <alignment horizontal="center"/>
    </xf>
    <xf numFmtId="3" fontId="8" fillId="0" borderId="17" xfId="2" applyNumberFormat="1" applyFont="1" applyBorder="1" applyAlignment="1">
      <alignment horizontal="center"/>
    </xf>
    <xf numFmtId="2" fontId="8" fillId="0" borderId="17" xfId="2" applyNumberFormat="1" applyFont="1" applyBorder="1" applyAlignment="1">
      <alignment horizontal="center"/>
    </xf>
    <xf numFmtId="4" fontId="8" fillId="0" borderId="17" xfId="2" applyNumberFormat="1" applyFont="1" applyBorder="1"/>
    <xf numFmtId="3" fontId="8" fillId="0" borderId="17" xfId="2" applyNumberFormat="1" applyFont="1" applyBorder="1"/>
    <xf numFmtId="166" fontId="8" fillId="0" borderId="17" xfId="2" applyNumberFormat="1" applyFont="1" applyBorder="1"/>
    <xf numFmtId="9" fontId="8" fillId="0" borderId="17" xfId="3" applyFont="1" applyFill="1" applyBorder="1" applyAlignment="1">
      <alignment horizontal="center"/>
    </xf>
    <xf numFmtId="10" fontId="8" fillId="0" borderId="17" xfId="3" applyNumberFormat="1" applyFont="1" applyFill="1" applyBorder="1" applyAlignment="1">
      <alignment horizontal="center"/>
    </xf>
    <xf numFmtId="165" fontId="8" fillId="0" borderId="17" xfId="3" applyNumberFormat="1" applyFont="1" applyFill="1" applyBorder="1" applyAlignment="1">
      <alignment horizontal="center"/>
    </xf>
    <xf numFmtId="0" fontId="10" fillId="3" borderId="5" xfId="2" applyFont="1" applyFill="1" applyBorder="1" applyAlignment="1">
      <alignment horizontal="center"/>
    </xf>
    <xf numFmtId="3" fontId="8" fillId="3" borderId="5" xfId="2" applyNumberFormat="1" applyFont="1" applyFill="1" applyBorder="1" applyAlignment="1">
      <alignment horizontal="center"/>
    </xf>
    <xf numFmtId="2" fontId="8" fillId="3" borderId="5" xfId="2" applyNumberFormat="1" applyFont="1" applyFill="1" applyBorder="1" applyAlignment="1">
      <alignment horizontal="center"/>
    </xf>
    <xf numFmtId="4" fontId="8" fillId="3" borderId="5" xfId="2" applyNumberFormat="1" applyFont="1" applyFill="1" applyBorder="1"/>
    <xf numFmtId="3" fontId="8" fillId="3" borderId="5" xfId="2" applyNumberFormat="1" applyFont="1" applyFill="1" applyBorder="1"/>
    <xf numFmtId="166" fontId="8" fillId="3" borderId="5" xfId="2" applyNumberFormat="1" applyFont="1" applyFill="1" applyBorder="1"/>
    <xf numFmtId="9" fontId="8" fillId="3" borderId="5" xfId="3" applyFont="1" applyFill="1" applyBorder="1" applyAlignment="1">
      <alignment horizontal="center"/>
    </xf>
    <xf numFmtId="10" fontId="8" fillId="3" borderId="5" xfId="3" applyNumberFormat="1" applyFont="1" applyFill="1" applyBorder="1" applyAlignment="1">
      <alignment horizontal="center"/>
    </xf>
    <xf numFmtId="165" fontId="8" fillId="3" borderId="5" xfId="3" applyNumberFormat="1" applyFont="1" applyFill="1" applyBorder="1" applyAlignment="1">
      <alignment horizontal="center"/>
    </xf>
    <xf numFmtId="0" fontId="0" fillId="4" borderId="5" xfId="0" applyFill="1" applyBorder="1"/>
    <xf numFmtId="0" fontId="21" fillId="0" borderId="0" xfId="2" applyFont="1"/>
    <xf numFmtId="171" fontId="19" fillId="0" borderId="0" xfId="2" applyNumberFormat="1" applyFont="1"/>
    <xf numFmtId="0" fontId="17" fillId="0" borderId="0" xfId="2" quotePrefix="1" applyFont="1"/>
    <xf numFmtId="0" fontId="10" fillId="0" borderId="0" xfId="2" applyFont="1" applyAlignment="1">
      <alignment horizontal="center"/>
    </xf>
    <xf numFmtId="168" fontId="19" fillId="0" borderId="7" xfId="1" applyNumberFormat="1" applyFont="1" applyFill="1" applyBorder="1"/>
    <xf numFmtId="3" fontId="8" fillId="0" borderId="0" xfId="2" applyNumberFormat="1" applyFont="1" applyAlignment="1">
      <alignment horizontal="center"/>
    </xf>
    <xf numFmtId="2" fontId="8" fillId="0" borderId="0" xfId="2" applyNumberFormat="1" applyFont="1" applyAlignment="1">
      <alignment horizontal="center"/>
    </xf>
    <xf numFmtId="4" fontId="8" fillId="0" borderId="0" xfId="2" applyNumberFormat="1" applyFont="1"/>
    <xf numFmtId="3" fontId="8" fillId="0" borderId="0" xfId="2" applyNumberFormat="1" applyFont="1"/>
    <xf numFmtId="166" fontId="8" fillId="0" borderId="0" xfId="2" applyNumberFormat="1" applyFont="1"/>
    <xf numFmtId="9" fontId="8" fillId="0" borderId="0" xfId="3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9" fontId="9" fillId="2" borderId="20" xfId="2" applyNumberFormat="1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 vertical="center" wrapText="1"/>
    </xf>
    <xf numFmtId="0" fontId="10" fillId="0" borderId="20" xfId="2" applyFont="1" applyBorder="1" applyAlignment="1">
      <alignment horizontal="center"/>
    </xf>
    <xf numFmtId="3" fontId="10" fillId="0" borderId="20" xfId="2" applyNumberFormat="1" applyFont="1" applyBorder="1" applyAlignment="1">
      <alignment horizontal="center"/>
    </xf>
    <xf numFmtId="2" fontId="10" fillId="0" borderId="20" xfId="2" applyNumberFormat="1" applyFont="1" applyBorder="1" applyAlignment="1">
      <alignment horizontal="center"/>
    </xf>
    <xf numFmtId="4" fontId="10" fillId="0" borderId="20" xfId="2" applyNumberFormat="1" applyFont="1" applyBorder="1"/>
    <xf numFmtId="3" fontId="10" fillId="0" borderId="20" xfId="2" applyNumberFormat="1" applyFont="1" applyBorder="1"/>
    <xf numFmtId="9" fontId="10" fillId="0" borderId="20" xfId="3" applyFont="1" applyFill="1" applyBorder="1" applyAlignment="1">
      <alignment horizontal="center"/>
    </xf>
    <xf numFmtId="10" fontId="10" fillId="0" borderId="20" xfId="3" applyNumberFormat="1" applyFont="1" applyFill="1" applyBorder="1" applyAlignment="1">
      <alignment horizontal="center"/>
    </xf>
    <xf numFmtId="165" fontId="10" fillId="0" borderId="20" xfId="3" applyNumberFormat="1" applyFont="1" applyFill="1" applyBorder="1" applyAlignment="1">
      <alignment horizontal="center"/>
    </xf>
    <xf numFmtId="169" fontId="10" fillId="0" borderId="20" xfId="3" applyNumberFormat="1" applyFont="1" applyFill="1" applyBorder="1" applyAlignment="1">
      <alignment horizontal="center"/>
    </xf>
    <xf numFmtId="170" fontId="10" fillId="0" borderId="20" xfId="3" applyNumberFormat="1" applyFont="1" applyFill="1" applyBorder="1" applyAlignment="1">
      <alignment horizontal="center"/>
    </xf>
    <xf numFmtId="172" fontId="10" fillId="0" borderId="20" xfId="3" applyNumberFormat="1" applyFont="1" applyFill="1" applyBorder="1" applyAlignment="1">
      <alignment horizontal="center"/>
    </xf>
    <xf numFmtId="0" fontId="10" fillId="0" borderId="20" xfId="2" applyFont="1" applyBorder="1" applyAlignment="1">
      <alignment horizontal="center" vertical="center"/>
    </xf>
    <xf numFmtId="4" fontId="0" fillId="0" borderId="20" xfId="0" applyNumberFormat="1" applyBorder="1"/>
    <xf numFmtId="172" fontId="10" fillId="0" borderId="20" xfId="3" quotePrefix="1" applyNumberFormat="1" applyFont="1" applyFill="1" applyBorder="1" applyAlignment="1">
      <alignment horizontal="center"/>
    </xf>
    <xf numFmtId="10" fontId="10" fillId="0" borderId="20" xfId="6" applyNumberFormat="1" applyFont="1" applyFill="1" applyBorder="1" applyAlignment="1">
      <alignment horizontal="center"/>
    </xf>
    <xf numFmtId="2" fontId="0" fillId="0" borderId="20" xfId="0" applyNumberFormat="1" applyBorder="1" applyAlignment="1">
      <alignment horizontal="center" vertical="center"/>
    </xf>
    <xf numFmtId="173" fontId="0" fillId="0" borderId="20" xfId="0" quotePrefix="1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0" fontId="0" fillId="0" borderId="20" xfId="6" applyNumberFormat="1" applyFont="1" applyBorder="1" applyAlignment="1">
      <alignment horizontal="center"/>
    </xf>
    <xf numFmtId="172" fontId="0" fillId="0" borderId="20" xfId="0" applyNumberFormat="1" applyBorder="1" applyAlignment="1">
      <alignment horizontal="center"/>
    </xf>
    <xf numFmtId="4" fontId="0" fillId="0" borderId="20" xfId="0" applyNumberFormat="1" applyBorder="1" applyAlignment="1">
      <alignment horizontal="right" vertical="center"/>
    </xf>
    <xf numFmtId="4" fontId="10" fillId="0" borderId="20" xfId="2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3" fontId="10" fillId="0" borderId="0" xfId="2" applyNumberFormat="1" applyFont="1" applyAlignment="1">
      <alignment horizontal="center"/>
    </xf>
    <xf numFmtId="2" fontId="10" fillId="0" borderId="0" xfId="2" applyNumberFormat="1" applyFont="1" applyAlignment="1">
      <alignment horizontal="center"/>
    </xf>
    <xf numFmtId="4" fontId="10" fillId="0" borderId="0" xfId="2" applyNumberFormat="1" applyFont="1" applyAlignment="1">
      <alignment horizontal="center" vertical="center"/>
    </xf>
    <xf numFmtId="4" fontId="0" fillId="0" borderId="0" xfId="0" applyNumberFormat="1"/>
    <xf numFmtId="10" fontId="0" fillId="0" borderId="0" xfId="6" applyNumberFormat="1" applyFont="1" applyBorder="1" applyAlignment="1">
      <alignment horizontal="center"/>
    </xf>
    <xf numFmtId="172" fontId="0" fillId="0" borderId="0" xfId="0" applyNumberFormat="1" applyAlignment="1">
      <alignment horizontal="center"/>
    </xf>
    <xf numFmtId="3" fontId="10" fillId="0" borderId="20" xfId="2" applyNumberFormat="1" applyFont="1" applyBorder="1" applyAlignment="1">
      <alignment horizontal="center" vertical="center"/>
    </xf>
    <xf numFmtId="4" fontId="10" fillId="0" borderId="20" xfId="2" applyNumberFormat="1" applyFont="1" applyBorder="1" applyAlignment="1">
      <alignment horizontal="right"/>
    </xf>
    <xf numFmtId="4" fontId="10" fillId="0" borderId="23" xfId="2" applyNumberFormat="1" applyFon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10" fillId="5" borderId="20" xfId="2" applyNumberFormat="1" applyFont="1" applyFill="1" applyBorder="1" applyAlignment="1">
      <alignment horizontal="right"/>
    </xf>
    <xf numFmtId="3" fontId="10" fillId="0" borderId="0" xfId="2" applyNumberFormat="1" applyFont="1" applyAlignment="1">
      <alignment horizontal="center" vertical="center"/>
    </xf>
    <xf numFmtId="3" fontId="10" fillId="0" borderId="0" xfId="2" applyNumberFormat="1" applyFont="1"/>
    <xf numFmtId="4" fontId="10" fillId="0" borderId="0" xfId="2" applyNumberFormat="1" applyFont="1"/>
    <xf numFmtId="4" fontId="10" fillId="5" borderId="0" xfId="2" applyNumberFormat="1" applyFont="1" applyFill="1" applyAlignment="1">
      <alignment horizontal="right"/>
    </xf>
    <xf numFmtId="9" fontId="10" fillId="0" borderId="0" xfId="3" applyFont="1" applyFill="1" applyBorder="1" applyAlignment="1">
      <alignment horizontal="center"/>
    </xf>
    <xf numFmtId="4" fontId="0" fillId="0" borderId="20" xfId="0" applyNumberFormat="1" applyBorder="1" applyAlignment="1">
      <alignment horizontal="right" vertical="center"/>
    </xf>
    <xf numFmtId="4" fontId="10" fillId="0" borderId="20" xfId="2" applyNumberFormat="1" applyFont="1" applyBorder="1" applyAlignment="1">
      <alignment horizontal="right" vertical="center"/>
    </xf>
    <xf numFmtId="0" fontId="10" fillId="0" borderId="20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9" fillId="2" borderId="19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9" fontId="9" fillId="2" borderId="2" xfId="2" applyNumberFormat="1" applyFont="1" applyFill="1" applyBorder="1" applyAlignment="1">
      <alignment horizontal="center" vertical="center" wrapText="1"/>
    </xf>
    <xf numFmtId="9" fontId="9" fillId="2" borderId="3" xfId="2" applyNumberFormat="1" applyFont="1" applyFill="1" applyBorder="1" applyAlignment="1">
      <alignment horizontal="center" vertical="center" wrapText="1"/>
    </xf>
    <xf numFmtId="0" fontId="9" fillId="2" borderId="20" xfId="2" applyFont="1" applyFill="1" applyBorder="1" applyAlignment="1">
      <alignment horizontal="center" vertical="center" wrapText="1"/>
    </xf>
    <xf numFmtId="4" fontId="10" fillId="0" borderId="21" xfId="2" applyNumberFormat="1" applyFont="1" applyBorder="1" applyAlignment="1">
      <alignment horizontal="right" vertical="center"/>
    </xf>
    <xf numFmtId="4" fontId="10" fillId="0" borderId="22" xfId="2" applyNumberFormat="1" applyFont="1" applyBorder="1" applyAlignment="1">
      <alignment horizontal="right" vertical="center"/>
    </xf>
    <xf numFmtId="4" fontId="10" fillId="0" borderId="23" xfId="2" applyNumberFormat="1" applyFont="1" applyBorder="1" applyAlignment="1">
      <alignment horizontal="right" vertical="center"/>
    </xf>
    <xf numFmtId="3" fontId="10" fillId="0" borderId="21" xfId="2" applyNumberFormat="1" applyFont="1" applyBorder="1" applyAlignment="1">
      <alignment horizontal="right" vertical="center"/>
    </xf>
    <xf numFmtId="3" fontId="10" fillId="0" borderId="22" xfId="2" applyNumberFormat="1" applyFont="1" applyBorder="1" applyAlignment="1">
      <alignment horizontal="right" vertical="center"/>
    </xf>
    <xf numFmtId="3" fontId="10" fillId="0" borderId="23" xfId="2" applyNumberFormat="1" applyFont="1" applyBorder="1" applyAlignment="1">
      <alignment horizontal="right" vertical="center"/>
    </xf>
    <xf numFmtId="0" fontId="9" fillId="2" borderId="20" xfId="2" applyFont="1" applyFill="1" applyBorder="1" applyAlignment="1">
      <alignment horizontal="center" vertical="center"/>
    </xf>
    <xf numFmtId="9" fontId="9" fillId="2" borderId="20" xfId="2" applyNumberFormat="1" applyFont="1" applyFill="1" applyBorder="1" applyAlignment="1">
      <alignment horizontal="center" vertical="center" wrapText="1"/>
    </xf>
    <xf numFmtId="3" fontId="10" fillId="0" borderId="20" xfId="2" applyNumberFormat="1" applyFont="1" applyBorder="1" applyAlignment="1">
      <alignment horizontal="center" vertical="center"/>
    </xf>
    <xf numFmtId="4" fontId="0" fillId="0" borderId="21" xfId="0" applyNumberFormat="1" applyBorder="1" applyAlignment="1">
      <alignment horizontal="right" vertical="center"/>
    </xf>
    <xf numFmtId="4" fontId="0" fillId="0" borderId="23" xfId="0" applyNumberFormat="1" applyBorder="1" applyAlignment="1">
      <alignment horizontal="right" vertical="center"/>
    </xf>
    <xf numFmtId="0" fontId="10" fillId="0" borderId="21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3" fontId="10" fillId="0" borderId="21" xfId="2" applyNumberFormat="1" applyFont="1" applyBorder="1" applyAlignment="1">
      <alignment horizontal="center" vertical="center"/>
    </xf>
    <xf numFmtId="3" fontId="10" fillId="0" borderId="23" xfId="2" applyNumberFormat="1" applyFont="1" applyBorder="1" applyAlignment="1">
      <alignment horizontal="center" vertical="center"/>
    </xf>
  </cellXfs>
  <cellStyles count="7">
    <cellStyle name="Millares" xfId="1" builtinId="3"/>
    <cellStyle name="Millares 2" xfId="4" xr:uid="{00000000-0005-0000-0000-000001000000}"/>
    <cellStyle name="Normal" xfId="0" builtinId="0"/>
    <cellStyle name="Normal 2" xfId="5" xr:uid="{00000000-0005-0000-0000-000003000000}"/>
    <cellStyle name="Normal_GRAFIC0noviembre22006" xfId="2" xr:uid="{00000000-0005-0000-0000-000004000000}"/>
    <cellStyle name="Porcentaje" xfId="6" builtinId="5"/>
    <cellStyle name="Porcentaje 2" xfId="3" xr:uid="{00000000-0005-0000-0000-000006000000}"/>
  </cellStyles>
  <dxfs count="0"/>
  <tableStyles count="0" defaultTableStyle="TableStyleMedium2" defaultPivotStyle="PivotStyleLight16"/>
  <colors>
    <mruColors>
      <color rgb="FF974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440902</xdr:colOff>
      <xdr:row>3</xdr:row>
      <xdr:rowOff>132715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2092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1173480</xdr:colOff>
          <xdr:row>52</xdr:row>
          <xdr:rowOff>76200</xdr:rowOff>
        </xdr:from>
        <xdr:to>
          <xdr:col>5</xdr:col>
          <xdr:colOff>99060</xdr:colOff>
          <xdr:row>55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es-PE" sz="17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VER </a:t>
              </a:r>
            </a:p>
            <a:p>
              <a:pPr algn="ctr" rtl="0">
                <a:defRPr sz="1000"/>
              </a:pPr>
              <a:r>
                <a:rPr lang="es-PE" sz="17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POLÍTICA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52</xdr:row>
          <xdr:rowOff>60960</xdr:rowOff>
        </xdr:from>
        <xdr:to>
          <xdr:col>7</xdr:col>
          <xdr:colOff>45720</xdr:colOff>
          <xdr:row>55</xdr:row>
          <xdr:rowOff>137160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es-PE" sz="18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INFO. TRIBUTARIA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B6:L74"/>
  <sheetViews>
    <sheetView showGridLines="0" showRowColHeaders="0" tabSelected="1" zoomScaleNormal="100" zoomScaleSheetLayoutView="50" workbookViewId="0">
      <selection activeCell="H69" sqref="H69"/>
    </sheetView>
  </sheetViews>
  <sheetFormatPr baseColWidth="10" defaultColWidth="11.5546875" defaultRowHeight="14.4" x14ac:dyDescent="0.3"/>
  <cols>
    <col min="2" max="4" width="17.21875" customWidth="1"/>
    <col min="5" max="5" width="20.21875" bestFit="1" customWidth="1"/>
    <col min="6" max="6" width="23.21875" bestFit="1" customWidth="1"/>
    <col min="7" max="8" width="21.77734375" customWidth="1"/>
    <col min="9" max="11" width="17.21875" customWidth="1"/>
    <col min="12" max="12" width="23.21875" bestFit="1" customWidth="1"/>
  </cols>
  <sheetData>
    <row r="6" spans="2:12" ht="23.4" x14ac:dyDescent="0.45"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2:12" ht="15.6" x14ac:dyDescent="0.3">
      <c r="B7" s="1"/>
      <c r="C7" s="2"/>
      <c r="D7" s="2"/>
      <c r="E7" s="3"/>
      <c r="F7" s="3"/>
      <c r="G7" s="3"/>
      <c r="H7" s="3"/>
      <c r="I7" s="2"/>
      <c r="J7" s="3"/>
      <c r="K7" s="4"/>
      <c r="L7" s="2"/>
    </row>
    <row r="8" spans="2:12" ht="15" thickBot="1" x14ac:dyDescent="0.35">
      <c r="B8" s="2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ht="37.5" customHeight="1" thickBot="1" x14ac:dyDescent="0.35">
      <c r="B9" s="127" t="s">
        <v>1</v>
      </c>
      <c r="C9" s="129" t="s">
        <v>2</v>
      </c>
      <c r="D9" s="131" t="s">
        <v>3</v>
      </c>
      <c r="E9" s="129" t="s">
        <v>17</v>
      </c>
      <c r="F9" s="129" t="s">
        <v>18</v>
      </c>
      <c r="G9" s="134" t="s">
        <v>4</v>
      </c>
      <c r="H9" s="135"/>
      <c r="I9" s="129" t="s">
        <v>19</v>
      </c>
      <c r="J9" s="129" t="s">
        <v>5</v>
      </c>
      <c r="K9" s="129" t="s">
        <v>6</v>
      </c>
      <c r="L9" s="129" t="s">
        <v>20</v>
      </c>
    </row>
    <row r="10" spans="2:12" x14ac:dyDescent="0.3">
      <c r="B10" s="128"/>
      <c r="C10" s="130"/>
      <c r="D10" s="132"/>
      <c r="E10" s="130"/>
      <c r="F10" s="130"/>
      <c r="G10" s="5">
        <v>0.05</v>
      </c>
      <c r="H10" s="6">
        <v>0.5</v>
      </c>
      <c r="I10" s="130"/>
      <c r="J10" s="130"/>
      <c r="K10" s="130"/>
      <c r="L10" s="130"/>
    </row>
    <row r="11" spans="2:12" ht="75.75" customHeight="1" thickBot="1" x14ac:dyDescent="0.35">
      <c r="B11" s="128"/>
      <c r="C11" s="130"/>
      <c r="D11" s="132"/>
      <c r="E11" s="133"/>
      <c r="F11" s="130"/>
      <c r="G11" s="7" t="s">
        <v>7</v>
      </c>
      <c r="H11" s="7" t="s">
        <v>8</v>
      </c>
      <c r="I11" s="130"/>
      <c r="J11" s="130"/>
      <c r="K11" s="130"/>
      <c r="L11" s="130"/>
    </row>
    <row r="12" spans="2:12" x14ac:dyDescent="0.3">
      <c r="B12" s="8">
        <v>2003</v>
      </c>
      <c r="C12" s="9">
        <v>205000000</v>
      </c>
      <c r="D12" s="10">
        <v>1.1000000000000001</v>
      </c>
      <c r="E12" s="11">
        <f t="shared" ref="E12:E21" si="0">+C12*D12</f>
        <v>225500000.00000003</v>
      </c>
      <c r="F12" s="12">
        <v>18268787</v>
      </c>
      <c r="G12" s="12">
        <f t="shared" ref="G12:G21" si="1">E12*$G$10</f>
        <v>11275000.000000002</v>
      </c>
      <c r="H12" s="13">
        <f>F12*$H$10</f>
        <v>9134393.5</v>
      </c>
      <c r="I12" s="13">
        <f>+H12</f>
        <v>9134393.5</v>
      </c>
      <c r="J12" s="14">
        <f>I12/F12</f>
        <v>0.5</v>
      </c>
      <c r="K12" s="15">
        <v>0.05</v>
      </c>
      <c r="L12" s="16">
        <f t="shared" ref="L12:L17" si="2">+G12/C12</f>
        <v>5.5000000000000007E-2</v>
      </c>
    </row>
    <row r="13" spans="2:12" x14ac:dyDescent="0.3">
      <c r="B13" s="17">
        <v>2004</v>
      </c>
      <c r="C13" s="18">
        <v>218000000</v>
      </c>
      <c r="D13" s="19">
        <v>1.1000000000000001</v>
      </c>
      <c r="E13" s="20">
        <f t="shared" si="0"/>
        <v>239800000.00000003</v>
      </c>
      <c r="F13" s="21">
        <v>24793743</v>
      </c>
      <c r="G13" s="21">
        <f t="shared" si="1"/>
        <v>11990000.000000002</v>
      </c>
      <c r="H13" s="22">
        <f t="shared" ref="H13:H21" si="3">F13*$H$10</f>
        <v>12396871.5</v>
      </c>
      <c r="I13" s="22">
        <f>+G13</f>
        <v>11990000.000000002</v>
      </c>
      <c r="J13" s="23">
        <f t="shared" ref="J13:J32" si="4">I13/F13</f>
        <v>0.48358975084963984</v>
      </c>
      <c r="K13" s="24">
        <v>0.05</v>
      </c>
      <c r="L13" s="25">
        <f t="shared" si="2"/>
        <v>5.5000000000000007E-2</v>
      </c>
    </row>
    <row r="14" spans="2:12" x14ac:dyDescent="0.3">
      <c r="B14" s="17">
        <v>2005</v>
      </c>
      <c r="C14" s="18">
        <v>241980000</v>
      </c>
      <c r="D14" s="19">
        <v>1.1000000000000001</v>
      </c>
      <c r="E14" s="20">
        <f t="shared" si="0"/>
        <v>266178000.00000003</v>
      </c>
      <c r="F14" s="21">
        <v>27127826</v>
      </c>
      <c r="G14" s="21">
        <f t="shared" si="1"/>
        <v>13308900.000000002</v>
      </c>
      <c r="H14" s="22">
        <f t="shared" si="3"/>
        <v>13563913</v>
      </c>
      <c r="I14" s="22">
        <f>+G14</f>
        <v>13308900.000000002</v>
      </c>
      <c r="J14" s="23">
        <f t="shared" si="4"/>
        <v>0.49059957845497837</v>
      </c>
      <c r="K14" s="24">
        <v>0.05</v>
      </c>
      <c r="L14" s="25">
        <f t="shared" si="2"/>
        <v>5.5000000000000007E-2</v>
      </c>
    </row>
    <row r="15" spans="2:12" x14ac:dyDescent="0.3">
      <c r="B15" s="17">
        <v>2006</v>
      </c>
      <c r="C15" s="18">
        <v>258360000</v>
      </c>
      <c r="D15" s="19">
        <v>1.1000000000000001</v>
      </c>
      <c r="E15" s="20">
        <f t="shared" si="0"/>
        <v>284196000</v>
      </c>
      <c r="F15" s="21">
        <v>79972754.400000006</v>
      </c>
      <c r="G15" s="21">
        <f t="shared" si="1"/>
        <v>14209800</v>
      </c>
      <c r="H15" s="22">
        <f t="shared" si="3"/>
        <v>39986377.200000003</v>
      </c>
      <c r="I15" s="22">
        <v>28419600</v>
      </c>
      <c r="J15" s="23">
        <f t="shared" si="4"/>
        <v>0.35536602700781805</v>
      </c>
      <c r="K15" s="24">
        <v>0.1</v>
      </c>
      <c r="L15" s="25">
        <f t="shared" si="2"/>
        <v>5.5E-2</v>
      </c>
    </row>
    <row r="16" spans="2:12" x14ac:dyDescent="0.3">
      <c r="B16" s="17">
        <v>2007</v>
      </c>
      <c r="C16" s="18">
        <v>305128115</v>
      </c>
      <c r="D16" s="19">
        <v>1.1000000000000001</v>
      </c>
      <c r="E16" s="20">
        <f t="shared" si="0"/>
        <v>335640926.5</v>
      </c>
      <c r="F16" s="21">
        <v>114345493</v>
      </c>
      <c r="G16" s="21">
        <f t="shared" si="1"/>
        <v>16782046.324999999</v>
      </c>
      <c r="H16" s="22">
        <f t="shared" si="3"/>
        <v>57172746.5</v>
      </c>
      <c r="I16" s="22">
        <v>40289899</v>
      </c>
      <c r="J16" s="23">
        <f t="shared" si="4"/>
        <v>0.35235231352756508</v>
      </c>
      <c r="K16" s="24">
        <f>+G16/E16</f>
        <v>4.9999999999999996E-2</v>
      </c>
      <c r="L16" s="25">
        <f t="shared" si="2"/>
        <v>5.5E-2</v>
      </c>
    </row>
    <row r="17" spans="2:12" x14ac:dyDescent="0.3">
      <c r="B17" s="17">
        <v>2008</v>
      </c>
      <c r="C17" s="18">
        <v>377680455</v>
      </c>
      <c r="D17" s="19">
        <v>1.1000000000000001</v>
      </c>
      <c r="E17" s="20">
        <f t="shared" si="0"/>
        <v>415448500.50000006</v>
      </c>
      <c r="F17" s="21">
        <v>72400381</v>
      </c>
      <c r="G17" s="21">
        <f t="shared" si="1"/>
        <v>20772425.025000006</v>
      </c>
      <c r="H17" s="22">
        <f t="shared" si="3"/>
        <v>36200190.5</v>
      </c>
      <c r="I17" s="22">
        <v>20772425</v>
      </c>
      <c r="J17" s="23">
        <f t="shared" si="4"/>
        <v>0.28691043766744817</v>
      </c>
      <c r="K17" s="24">
        <v>0.05</v>
      </c>
      <c r="L17" s="25">
        <f t="shared" si="2"/>
        <v>5.5000000000000014E-2</v>
      </c>
    </row>
    <row r="18" spans="2:12" x14ac:dyDescent="0.3">
      <c r="B18" s="17">
        <v>2009</v>
      </c>
      <c r="C18" s="18">
        <v>424816167</v>
      </c>
      <c r="D18" s="19">
        <v>1.1000000000000001</v>
      </c>
      <c r="E18" s="20">
        <f t="shared" si="0"/>
        <v>467297783.70000005</v>
      </c>
      <c r="F18" s="21">
        <v>90452887</v>
      </c>
      <c r="G18" s="21">
        <f t="shared" si="1"/>
        <v>23364889.185000002</v>
      </c>
      <c r="H18" s="22">
        <f t="shared" si="3"/>
        <v>45226443.5</v>
      </c>
      <c r="I18" s="22">
        <v>28037867</v>
      </c>
      <c r="J18" s="23">
        <f t="shared" si="4"/>
        <v>0.30997205208054884</v>
      </c>
      <c r="K18" s="24">
        <v>0.06</v>
      </c>
      <c r="L18" s="25">
        <v>6.6000000000000003E-2</v>
      </c>
    </row>
    <row r="19" spans="2:12" x14ac:dyDescent="0.3">
      <c r="B19" s="17">
        <v>2010</v>
      </c>
      <c r="C19" s="18">
        <v>482691963</v>
      </c>
      <c r="D19" s="19">
        <v>1.1000000000000001</v>
      </c>
      <c r="E19" s="20">
        <f t="shared" si="0"/>
        <v>530961159.30000007</v>
      </c>
      <c r="F19" s="21">
        <v>124528171</v>
      </c>
      <c r="G19" s="21">
        <f t="shared" si="1"/>
        <v>26548057.965000004</v>
      </c>
      <c r="H19" s="22">
        <f t="shared" si="3"/>
        <v>62264085.5</v>
      </c>
      <c r="I19" s="22">
        <v>31857670</v>
      </c>
      <c r="J19" s="23">
        <f t="shared" si="4"/>
        <v>0.2558270128290891</v>
      </c>
      <c r="K19" s="24">
        <v>0.06</v>
      </c>
      <c r="L19" s="25">
        <v>6.6000000000000003E-2</v>
      </c>
    </row>
    <row r="20" spans="2:12" x14ac:dyDescent="0.3">
      <c r="B20" s="17">
        <v>2011</v>
      </c>
      <c r="C20" s="18">
        <v>698402606</v>
      </c>
      <c r="D20" s="19">
        <v>1</v>
      </c>
      <c r="E20" s="20">
        <f t="shared" si="0"/>
        <v>698402606</v>
      </c>
      <c r="F20" s="21">
        <v>146736476</v>
      </c>
      <c r="G20" s="21">
        <f t="shared" si="1"/>
        <v>34920130.300000004</v>
      </c>
      <c r="H20" s="22">
        <f t="shared" si="3"/>
        <v>73368238</v>
      </c>
      <c r="I20" s="22">
        <v>41904156</v>
      </c>
      <c r="J20" s="23">
        <f t="shared" si="4"/>
        <v>0.28557422900083823</v>
      </c>
      <c r="K20" s="24">
        <v>0.06</v>
      </c>
      <c r="L20" s="25">
        <v>0.06</v>
      </c>
    </row>
    <row r="21" spans="2:12" ht="15" thickBot="1" x14ac:dyDescent="0.35">
      <c r="B21" s="26">
        <v>2012</v>
      </c>
      <c r="C21" s="27">
        <v>803234873</v>
      </c>
      <c r="D21" s="28">
        <v>1</v>
      </c>
      <c r="E21" s="29">
        <f t="shared" si="0"/>
        <v>803234873</v>
      </c>
      <c r="F21" s="30">
        <v>158285551.96000001</v>
      </c>
      <c r="G21" s="30">
        <f t="shared" si="1"/>
        <v>40161743.649999999</v>
      </c>
      <c r="H21" s="31">
        <f t="shared" si="3"/>
        <v>79142775.980000004</v>
      </c>
      <c r="I21" s="31">
        <v>48194092</v>
      </c>
      <c r="J21" s="32">
        <f t="shared" si="4"/>
        <v>0.30447562271620987</v>
      </c>
      <c r="K21" s="33">
        <v>0.06</v>
      </c>
      <c r="L21" s="34">
        <v>0.06</v>
      </c>
    </row>
    <row r="22" spans="2:12" x14ac:dyDescent="0.3">
      <c r="B22" s="46"/>
      <c r="C22" s="47"/>
      <c r="D22" s="48"/>
      <c r="E22" s="49"/>
      <c r="F22" s="50"/>
      <c r="G22" s="50"/>
      <c r="H22" s="51"/>
      <c r="I22" s="51"/>
      <c r="J22" s="52"/>
      <c r="K22" s="53"/>
      <c r="L22" s="54"/>
    </row>
    <row r="23" spans="2:12" s="64" customFormat="1" x14ac:dyDescent="0.3">
      <c r="B23" s="55"/>
      <c r="C23" s="56"/>
      <c r="D23" s="57"/>
      <c r="E23" s="58"/>
      <c r="F23" s="59"/>
      <c r="G23" s="59"/>
      <c r="H23" s="60"/>
      <c r="I23" s="60"/>
      <c r="J23" s="61"/>
      <c r="K23" s="62"/>
      <c r="L23" s="63"/>
    </row>
    <row r="24" spans="2:12" x14ac:dyDescent="0.3">
      <c r="B24" s="68"/>
      <c r="C24" s="70"/>
      <c r="D24" s="71"/>
      <c r="E24" s="72"/>
      <c r="F24" s="73"/>
      <c r="G24" s="73"/>
      <c r="H24" s="74"/>
      <c r="I24" s="74"/>
      <c r="J24" s="75"/>
      <c r="K24" s="76"/>
      <c r="L24" s="77"/>
    </row>
    <row r="25" spans="2:12" ht="46.5" customHeight="1" x14ac:dyDescent="0.3">
      <c r="B25" s="143" t="s">
        <v>14</v>
      </c>
      <c r="C25" s="136" t="s">
        <v>2</v>
      </c>
      <c r="D25" s="136" t="s">
        <v>3</v>
      </c>
      <c r="E25" s="136" t="s">
        <v>17</v>
      </c>
      <c r="F25" s="136" t="s">
        <v>18</v>
      </c>
      <c r="G25" s="144" t="s">
        <v>4</v>
      </c>
      <c r="H25" s="144"/>
      <c r="I25" s="136" t="s">
        <v>19</v>
      </c>
      <c r="J25" s="136" t="s">
        <v>5</v>
      </c>
      <c r="K25" s="136" t="s">
        <v>6</v>
      </c>
      <c r="L25" s="136" t="s">
        <v>9</v>
      </c>
    </row>
    <row r="26" spans="2:12" x14ac:dyDescent="0.3">
      <c r="B26" s="143"/>
      <c r="C26" s="136"/>
      <c r="D26" s="136"/>
      <c r="E26" s="136"/>
      <c r="F26" s="136"/>
      <c r="G26" s="78">
        <v>0.05</v>
      </c>
      <c r="H26" s="78">
        <v>0.6</v>
      </c>
      <c r="I26" s="136"/>
      <c r="J26" s="136"/>
      <c r="K26" s="136"/>
      <c r="L26" s="136"/>
    </row>
    <row r="27" spans="2:12" ht="75.75" customHeight="1" x14ac:dyDescent="0.3">
      <c r="B27" s="143"/>
      <c r="C27" s="136"/>
      <c r="D27" s="136"/>
      <c r="E27" s="136"/>
      <c r="F27" s="136"/>
      <c r="G27" s="79" t="s">
        <v>7</v>
      </c>
      <c r="H27" s="79" t="s">
        <v>10</v>
      </c>
      <c r="I27" s="136"/>
      <c r="J27" s="136"/>
      <c r="K27" s="136"/>
      <c r="L27" s="136"/>
    </row>
    <row r="28" spans="2:12" x14ac:dyDescent="0.3">
      <c r="B28" s="80">
        <v>2013</v>
      </c>
      <c r="C28" s="81">
        <v>945227102</v>
      </c>
      <c r="D28" s="82">
        <v>1</v>
      </c>
      <c r="E28" s="81">
        <f>+C28*D28</f>
        <v>945227102</v>
      </c>
      <c r="F28" s="84">
        <v>92996130.799999997</v>
      </c>
      <c r="G28" s="83">
        <f>E28*$G$26</f>
        <v>47261355.100000001</v>
      </c>
      <c r="H28" s="83">
        <f t="shared" ref="H28:H33" si="5">F28*$H$26</f>
        <v>55797678.479999997</v>
      </c>
      <c r="I28" s="114">
        <f>+H28</f>
        <v>55797678.479999997</v>
      </c>
      <c r="J28" s="85">
        <f t="shared" si="4"/>
        <v>0.6</v>
      </c>
      <c r="K28" s="86">
        <f t="shared" ref="K28:K33" si="6">I28/C28</f>
        <v>5.9030976113505468E-2</v>
      </c>
      <c r="L28" s="87">
        <f>K28</f>
        <v>5.9030976113505468E-2</v>
      </c>
    </row>
    <row r="29" spans="2:12" x14ac:dyDescent="0.3">
      <c r="B29" s="80">
        <v>2014</v>
      </c>
      <c r="C29" s="81">
        <v>1014326324</v>
      </c>
      <c r="D29" s="82">
        <v>1</v>
      </c>
      <c r="E29" s="81">
        <f>+C29*D29</f>
        <v>1014326324</v>
      </c>
      <c r="F29" s="84">
        <v>117973036.19</v>
      </c>
      <c r="G29" s="83">
        <f t="shared" ref="G29:G32" si="7">E29*$G$26</f>
        <v>50716316.200000003</v>
      </c>
      <c r="H29" s="83">
        <f t="shared" si="5"/>
        <v>70783821.714000002</v>
      </c>
      <c r="I29" s="114">
        <v>60859579.439999998</v>
      </c>
      <c r="J29" s="85">
        <f t="shared" si="4"/>
        <v>0.51587702923898104</v>
      </c>
      <c r="K29" s="86">
        <f t="shared" si="6"/>
        <v>0.06</v>
      </c>
      <c r="L29" s="87">
        <f>K29</f>
        <v>0.06</v>
      </c>
    </row>
    <row r="30" spans="2:12" ht="15" hidden="1" customHeight="1" x14ac:dyDescent="0.3">
      <c r="B30" s="80">
        <v>2015</v>
      </c>
      <c r="C30" s="81">
        <v>1014326324</v>
      </c>
      <c r="D30" s="82">
        <v>1</v>
      </c>
      <c r="E30" s="81">
        <v>1014326324</v>
      </c>
      <c r="F30" s="84">
        <v>145589380.93000001</v>
      </c>
      <c r="G30" s="83">
        <f t="shared" si="7"/>
        <v>50716316.200000003</v>
      </c>
      <c r="H30" s="83">
        <f t="shared" si="5"/>
        <v>87353628.557999998</v>
      </c>
      <c r="I30" s="114">
        <v>87353628.557999998</v>
      </c>
      <c r="J30" s="85">
        <f t="shared" si="4"/>
        <v>0.6</v>
      </c>
      <c r="K30" s="86">
        <f t="shared" si="6"/>
        <v>8.6119847716778761E-2</v>
      </c>
      <c r="L30" s="87">
        <f>K30</f>
        <v>8.6119847716778761E-2</v>
      </c>
    </row>
    <row r="31" spans="2:12" x14ac:dyDescent="0.3">
      <c r="B31" s="80">
        <v>2015</v>
      </c>
      <c r="C31" s="81">
        <v>985224370</v>
      </c>
      <c r="D31" s="82">
        <v>1</v>
      </c>
      <c r="E31" s="81">
        <v>1014326324</v>
      </c>
      <c r="F31" s="84">
        <v>145589380.93000001</v>
      </c>
      <c r="G31" s="83">
        <f t="shared" ref="G31" si="8">E31*$G$26</f>
        <v>50716316.200000003</v>
      </c>
      <c r="H31" s="83">
        <f t="shared" si="5"/>
        <v>87353628.557999998</v>
      </c>
      <c r="I31" s="114">
        <v>87353628.557999998</v>
      </c>
      <c r="J31" s="85">
        <f t="shared" ref="J31" si="9">I31/F31</f>
        <v>0.6</v>
      </c>
      <c r="K31" s="86">
        <f t="shared" si="6"/>
        <v>8.8663690442411611E-2</v>
      </c>
      <c r="L31" s="88">
        <v>8.8660000000000003E-2</v>
      </c>
    </row>
    <row r="32" spans="2:12" x14ac:dyDescent="0.3">
      <c r="B32" s="80">
        <v>2016</v>
      </c>
      <c r="C32" s="81">
        <v>968687484</v>
      </c>
      <c r="D32" s="82">
        <v>1</v>
      </c>
      <c r="E32" s="81">
        <v>1014326324</v>
      </c>
      <c r="F32" s="84">
        <v>207390441.34999999</v>
      </c>
      <c r="G32" s="83">
        <f t="shared" si="7"/>
        <v>50716316.200000003</v>
      </c>
      <c r="H32" s="83">
        <f t="shared" si="5"/>
        <v>124434264.80999999</v>
      </c>
      <c r="I32" s="114">
        <v>124434264.81</v>
      </c>
      <c r="J32" s="85">
        <f t="shared" si="4"/>
        <v>0.6</v>
      </c>
      <c r="K32" s="86">
        <f t="shared" si="6"/>
        <v>0.12845656299405639</v>
      </c>
      <c r="L32" s="88">
        <f>+K32</f>
        <v>0.12845656299405639</v>
      </c>
    </row>
    <row r="33" spans="2:12" x14ac:dyDescent="0.3">
      <c r="B33" s="80">
        <v>2017</v>
      </c>
      <c r="C33" s="81">
        <v>975683029</v>
      </c>
      <c r="D33" s="82">
        <v>1</v>
      </c>
      <c r="E33" s="81">
        <v>975683029</v>
      </c>
      <c r="F33" s="84">
        <v>240311481.11000001</v>
      </c>
      <c r="G33" s="83">
        <f>E33*$G$26</f>
        <v>48784151.450000003</v>
      </c>
      <c r="H33" s="83">
        <f t="shared" si="5"/>
        <v>144186888.66600001</v>
      </c>
      <c r="I33" s="114">
        <v>132171314.61</v>
      </c>
      <c r="J33" s="85">
        <f t="shared" ref="J33" si="10">I33/F33</f>
        <v>0.54999999999791938</v>
      </c>
      <c r="K33" s="86">
        <f t="shared" si="6"/>
        <v>0.13546542338187989</v>
      </c>
      <c r="L33" s="89">
        <f>+K33</f>
        <v>0.13546542338187989</v>
      </c>
    </row>
    <row r="34" spans="2:12" x14ac:dyDescent="0.3">
      <c r="B34" s="125">
        <v>2018</v>
      </c>
      <c r="C34" s="81">
        <v>975683029</v>
      </c>
      <c r="D34" s="82">
        <v>1</v>
      </c>
      <c r="E34" s="81">
        <v>975683029</v>
      </c>
      <c r="F34" s="140">
        <v>202525643.22999999</v>
      </c>
      <c r="G34" s="137">
        <f>E34*$G$26</f>
        <v>48784151.450000003</v>
      </c>
      <c r="H34" s="137">
        <v>121515385.94</v>
      </c>
      <c r="I34" s="114">
        <v>30123185.25</v>
      </c>
      <c r="J34" s="85">
        <f>I34/$F$34</f>
        <v>0.14873763524251762</v>
      </c>
      <c r="K34" s="86">
        <f>+I34/C34</f>
        <v>3.0873946102018344E-2</v>
      </c>
      <c r="L34" s="89">
        <f>+K34</f>
        <v>3.0873946102018344E-2</v>
      </c>
    </row>
    <row r="35" spans="2:12" x14ac:dyDescent="0.3">
      <c r="B35" s="125"/>
      <c r="C35" s="81">
        <v>975683029</v>
      </c>
      <c r="D35" s="82">
        <v>1</v>
      </c>
      <c r="E35" s="81">
        <v>975683029</v>
      </c>
      <c r="F35" s="141"/>
      <c r="G35" s="138"/>
      <c r="H35" s="138"/>
      <c r="I35" s="115">
        <v>50000000</v>
      </c>
      <c r="J35" s="85">
        <f>I35/$F$34</f>
        <v>0.24688231674058711</v>
      </c>
      <c r="K35" s="86">
        <f>+L35</f>
        <v>5.1246151172000001E-2</v>
      </c>
      <c r="L35" s="90">
        <v>5.1246151172000001E-2</v>
      </c>
    </row>
    <row r="36" spans="2:12" x14ac:dyDescent="0.3">
      <c r="B36" s="125"/>
      <c r="C36" s="81">
        <v>975683029</v>
      </c>
      <c r="D36" s="82">
        <v>1</v>
      </c>
      <c r="E36" s="81">
        <v>975683029</v>
      </c>
      <c r="F36" s="142"/>
      <c r="G36" s="139"/>
      <c r="H36" s="139"/>
      <c r="I36" s="114">
        <v>50000000</v>
      </c>
      <c r="J36" s="85">
        <f>I36/$F$34</f>
        <v>0.24688231674058711</v>
      </c>
      <c r="K36" s="86">
        <f>+L36</f>
        <v>5.1246151172000001E-2</v>
      </c>
      <c r="L36" s="90">
        <v>5.1246151172000001E-2</v>
      </c>
    </row>
    <row r="37" spans="2:12" x14ac:dyDescent="0.3">
      <c r="B37" s="91">
        <v>2019</v>
      </c>
      <c r="C37" s="81">
        <v>958404238</v>
      </c>
      <c r="D37" s="82">
        <v>1</v>
      </c>
      <c r="E37" s="81">
        <f>+C37*D37</f>
        <v>958404238</v>
      </c>
      <c r="F37" s="92">
        <v>244854693.59</v>
      </c>
      <c r="G37" s="83">
        <v>48748151.450000003</v>
      </c>
      <c r="H37" s="83">
        <f>F37*H26</f>
        <v>146912816.15399998</v>
      </c>
      <c r="I37" s="114">
        <f>146912816.15</f>
        <v>146912816.15000001</v>
      </c>
      <c r="J37" s="85">
        <f t="shared" ref="J37:J38" si="11">I37/F37</f>
        <v>0.59999999998366382</v>
      </c>
      <c r="K37" s="86">
        <f>+L37</f>
        <v>0.15328899000000001</v>
      </c>
      <c r="L37" s="90">
        <v>0.15328899000000001</v>
      </c>
    </row>
    <row r="38" spans="2:12" x14ac:dyDescent="0.3">
      <c r="B38" s="91">
        <v>2020</v>
      </c>
      <c r="C38" s="81" t="s">
        <v>16</v>
      </c>
      <c r="D38" s="82">
        <v>1</v>
      </c>
      <c r="E38" s="81">
        <v>975683029</v>
      </c>
      <c r="F38" s="92">
        <v>143948109.56</v>
      </c>
      <c r="G38" s="83">
        <f>+F38*G26</f>
        <v>7197405.4780000001</v>
      </c>
      <c r="H38" s="83">
        <f>+F38*H26</f>
        <v>86368865.736000001</v>
      </c>
      <c r="I38" s="114">
        <v>86368865.739999995</v>
      </c>
      <c r="J38" s="85">
        <f t="shared" si="11"/>
        <v>0.60000000002778775</v>
      </c>
      <c r="K38" s="86">
        <f>+L38</f>
        <v>9.1053181425000004E-2</v>
      </c>
      <c r="L38" s="90">
        <v>9.1053181425000004E-2</v>
      </c>
    </row>
    <row r="39" spans="2:12" x14ac:dyDescent="0.3">
      <c r="B39" s="125">
        <v>2021</v>
      </c>
      <c r="C39" s="81" t="s">
        <v>15</v>
      </c>
      <c r="D39" s="82">
        <v>1</v>
      </c>
      <c r="E39" s="81">
        <v>975683029</v>
      </c>
      <c r="F39" s="123">
        <v>376054298.01999998</v>
      </c>
      <c r="G39" s="124">
        <v>18802714.901000001</v>
      </c>
      <c r="H39" s="124">
        <v>225632578.81199998</v>
      </c>
      <c r="I39" s="114">
        <v>100000000</v>
      </c>
      <c r="J39" s="85">
        <v>0.26591904553815687</v>
      </c>
      <c r="K39" s="94">
        <v>0.10569223555100001</v>
      </c>
      <c r="L39" s="93">
        <v>0.10569223555100001</v>
      </c>
    </row>
    <row r="40" spans="2:12" x14ac:dyDescent="0.3">
      <c r="B40" s="125"/>
      <c r="C40" s="97">
        <v>946063288</v>
      </c>
      <c r="D40" s="95">
        <v>1</v>
      </c>
      <c r="E40" s="81">
        <v>958894238</v>
      </c>
      <c r="F40" s="123"/>
      <c r="G40" s="124"/>
      <c r="H40" s="124"/>
      <c r="I40" s="114">
        <v>125632578.81</v>
      </c>
      <c r="J40" s="85">
        <v>0.33408095445652475</v>
      </c>
      <c r="K40" s="94">
        <v>0.13279511044</v>
      </c>
      <c r="L40" s="96">
        <v>0.13279511044</v>
      </c>
    </row>
    <row r="41" spans="2:12" x14ac:dyDescent="0.3">
      <c r="B41" s="148">
        <v>2022</v>
      </c>
      <c r="C41" s="81">
        <v>944959670</v>
      </c>
      <c r="D41" s="82">
        <v>1</v>
      </c>
      <c r="E41" s="150">
        <v>946063288</v>
      </c>
      <c r="F41" s="146">
        <v>418879443.56999999</v>
      </c>
      <c r="G41" s="137">
        <v>47303164.400000006</v>
      </c>
      <c r="H41" s="137">
        <v>251327666.13999999</v>
      </c>
      <c r="I41" s="105">
        <v>120000000</v>
      </c>
      <c r="J41" s="85">
        <v>0.28647860820591092</v>
      </c>
      <c r="K41" s="94">
        <v>0.12698954654858444</v>
      </c>
      <c r="L41" s="96">
        <v>0.12698954654899999</v>
      </c>
    </row>
    <row r="42" spans="2:12" x14ac:dyDescent="0.3">
      <c r="B42" s="149"/>
      <c r="C42" s="98">
        <v>944990670</v>
      </c>
      <c r="D42" s="82">
        <v>1</v>
      </c>
      <c r="E42" s="151"/>
      <c r="F42" s="147"/>
      <c r="G42" s="139"/>
      <c r="H42" s="139"/>
      <c r="I42" s="104">
        <v>131327666.14</v>
      </c>
      <c r="J42" s="85">
        <v>0.31352139178931443</v>
      </c>
      <c r="K42" s="94">
        <v>0.13897244735760195</v>
      </c>
      <c r="L42" s="99">
        <v>0.13897244736</v>
      </c>
    </row>
    <row r="43" spans="2:12" x14ac:dyDescent="0.3">
      <c r="B43" s="101">
        <v>2023</v>
      </c>
      <c r="C43" s="81">
        <v>936373101</v>
      </c>
      <c r="D43" s="82">
        <v>1</v>
      </c>
      <c r="E43" s="145">
        <v>946063288</v>
      </c>
      <c r="F43" s="146">
        <v>433851388.23000002</v>
      </c>
      <c r="G43" s="146">
        <f>+E43*5%</f>
        <v>47303164.400000006</v>
      </c>
      <c r="H43" s="137">
        <f>+F43*60%</f>
        <v>260310832.93799999</v>
      </c>
      <c r="I43" s="116">
        <v>100000000</v>
      </c>
      <c r="J43" s="85">
        <f>+I43/F43</f>
        <v>0.23049367297860632</v>
      </c>
      <c r="K43" s="102">
        <v>0.106795037035</v>
      </c>
      <c r="L43" s="103">
        <v>0.106795037035</v>
      </c>
    </row>
    <row r="44" spans="2:12" x14ac:dyDescent="0.3">
      <c r="B44" s="101">
        <v>2023</v>
      </c>
      <c r="C44" s="81">
        <v>939736471</v>
      </c>
      <c r="D44" s="82">
        <v>1</v>
      </c>
      <c r="E44" s="145"/>
      <c r="F44" s="147"/>
      <c r="G44" s="147">
        <v>433851388.23000002</v>
      </c>
      <c r="H44" s="139"/>
      <c r="I44" s="116">
        <v>160310832.93799999</v>
      </c>
      <c r="J44" s="85">
        <f>+I44/F43</f>
        <v>0.36950632702139363</v>
      </c>
      <c r="K44" s="102">
        <v>0.17059126455676316</v>
      </c>
      <c r="L44" s="103">
        <f>+I44/C44</f>
        <v>0.17059126455676316</v>
      </c>
    </row>
    <row r="45" spans="2:12" x14ac:dyDescent="0.3">
      <c r="B45" s="101">
        <v>2024</v>
      </c>
      <c r="C45" s="81">
        <v>939736471</v>
      </c>
      <c r="D45" s="82">
        <v>1</v>
      </c>
      <c r="E45" s="113">
        <v>946063288</v>
      </c>
      <c r="F45" s="100"/>
      <c r="G45" s="100"/>
      <c r="H45" s="100"/>
      <c r="I45" s="117">
        <v>100000000</v>
      </c>
      <c r="J45" s="85">
        <f>+I45/F43</f>
        <v>0.23049367297860632</v>
      </c>
      <c r="K45" s="102">
        <v>0.10641281155512373</v>
      </c>
      <c r="L45" s="103">
        <f>+I45/C45</f>
        <v>0.10641281155512373</v>
      </c>
    </row>
    <row r="46" spans="2:12" x14ac:dyDescent="0.3">
      <c r="B46" s="101">
        <v>2025</v>
      </c>
      <c r="C46" s="81">
        <v>946063288</v>
      </c>
      <c r="D46" s="82">
        <v>1</v>
      </c>
      <c r="E46" s="113">
        <v>946063288</v>
      </c>
      <c r="F46" s="92">
        <v>488802865.33999997</v>
      </c>
      <c r="G46" s="84">
        <f>5%*E46</f>
        <v>47303164.400000006</v>
      </c>
      <c r="H46" s="83">
        <f>60%*F46</f>
        <v>293281719.204</v>
      </c>
      <c r="I46" s="117">
        <v>193281719.19999999</v>
      </c>
      <c r="J46" s="85">
        <f>I46/F46</f>
        <v>0.39541854785478331</v>
      </c>
      <c r="K46" s="102">
        <f>I46/E46</f>
        <v>0.20430104587252518</v>
      </c>
      <c r="L46" s="103">
        <v>0.20430104587699999</v>
      </c>
    </row>
    <row r="47" spans="2:12" x14ac:dyDescent="0.3">
      <c r="B47" s="101">
        <v>2025</v>
      </c>
      <c r="C47" s="81">
        <v>946063288</v>
      </c>
      <c r="D47" s="82">
        <v>1</v>
      </c>
      <c r="E47" s="113">
        <v>946063288</v>
      </c>
      <c r="F47" s="92">
        <v>468000000</v>
      </c>
      <c r="G47" s="84">
        <f>5%*E47</f>
        <v>47303164.400000006</v>
      </c>
      <c r="H47" s="83">
        <v>288302045.39399999</v>
      </c>
      <c r="I47" s="117">
        <v>100000000</v>
      </c>
      <c r="J47" s="85">
        <f>I47/F47</f>
        <v>0.21367521367521367</v>
      </c>
      <c r="K47" s="102">
        <f>I47/E47</f>
        <v>0.10570117376756299</v>
      </c>
      <c r="L47" s="103">
        <f>I47/E47</f>
        <v>0.10570117376756299</v>
      </c>
    </row>
    <row r="48" spans="2:12" x14ac:dyDescent="0.3">
      <c r="B48" s="101">
        <v>2026</v>
      </c>
      <c r="C48" s="81">
        <v>946063288</v>
      </c>
      <c r="D48" s="82">
        <v>1</v>
      </c>
      <c r="E48" s="113">
        <v>946063288</v>
      </c>
      <c r="F48" s="92">
        <v>460000000</v>
      </c>
      <c r="G48" s="84">
        <f>5%*E48</f>
        <v>47303164.400000006</v>
      </c>
      <c r="H48" s="83">
        <v>288302045.39399999</v>
      </c>
      <c r="I48" s="117">
        <v>100000000</v>
      </c>
      <c r="J48" s="85">
        <f>I48/F48</f>
        <v>0.21739130434782608</v>
      </c>
      <c r="K48" s="102">
        <f>I48/E48</f>
        <v>0.10570117376756299</v>
      </c>
      <c r="L48" s="103">
        <f t="shared" ref="L48:L49" si="12">I48/E48</f>
        <v>0.10570117376756299</v>
      </c>
    </row>
    <row r="49" spans="2:12" x14ac:dyDescent="0.3">
      <c r="B49" s="101">
        <v>2026</v>
      </c>
      <c r="C49" s="81">
        <v>946063288</v>
      </c>
      <c r="D49" s="82">
        <v>1</v>
      </c>
      <c r="E49" s="113">
        <f>946063288-15313958</f>
        <v>930749330</v>
      </c>
      <c r="F49" s="92">
        <v>460000000</v>
      </c>
      <c r="G49" s="84">
        <f>5%*E49</f>
        <v>46537466.5</v>
      </c>
      <c r="H49" s="83">
        <v>288302045.39399999</v>
      </c>
      <c r="I49" s="117">
        <v>88302045.393999994</v>
      </c>
      <c r="J49" s="85">
        <f>I49/F49</f>
        <v>0.19196096824782607</v>
      </c>
      <c r="K49" s="102">
        <f>I49/E49</f>
        <v>9.4871994583117236E-2</v>
      </c>
      <c r="L49" s="103">
        <f t="shared" si="12"/>
        <v>9.4871994583117236E-2</v>
      </c>
    </row>
    <row r="50" spans="2:12" x14ac:dyDescent="0.3">
      <c r="B50" s="101">
        <v>2026</v>
      </c>
      <c r="C50" s="81">
        <v>946063288</v>
      </c>
      <c r="D50" s="82">
        <v>1</v>
      </c>
      <c r="E50" s="113">
        <v>931071694</v>
      </c>
      <c r="F50" s="92">
        <v>460000001</v>
      </c>
      <c r="G50" s="84">
        <f>5%*E50</f>
        <v>46553584.700000003</v>
      </c>
      <c r="H50" s="83">
        <f>60%*F50</f>
        <v>276000000.59999996</v>
      </c>
      <c r="I50" s="117">
        <v>110000000</v>
      </c>
      <c r="J50" s="85">
        <f>I50/F50</f>
        <v>0.23913043426275993</v>
      </c>
      <c r="K50" s="102">
        <f>I50/E50</f>
        <v>0.1181434262354452</v>
      </c>
      <c r="L50" s="103">
        <f>I50/E50</f>
        <v>0.1181434262354452</v>
      </c>
    </row>
    <row r="51" spans="2:12" x14ac:dyDescent="0.3">
      <c r="B51" s="106"/>
      <c r="C51" s="107"/>
      <c r="D51" s="108"/>
      <c r="E51" s="118"/>
      <c r="F51" s="110"/>
      <c r="G51" s="119"/>
      <c r="H51" s="120"/>
      <c r="I51" s="121"/>
      <c r="J51" s="122"/>
      <c r="K51" s="111"/>
      <c r="L51" s="112"/>
    </row>
    <row r="52" spans="2:12" x14ac:dyDescent="0.3">
      <c r="B52" s="106"/>
      <c r="C52" s="107"/>
      <c r="D52" s="108"/>
      <c r="E52" s="109"/>
      <c r="I52" s="110"/>
      <c r="K52" s="111"/>
      <c r="L52" s="112"/>
    </row>
    <row r="53" spans="2:12" x14ac:dyDescent="0.3">
      <c r="B53" s="2"/>
      <c r="C53" s="36"/>
      <c r="D53" s="36"/>
      <c r="F53" s="37"/>
      <c r="G53" s="2"/>
      <c r="H53" s="36"/>
      <c r="I53" s="36"/>
      <c r="J53" s="36"/>
      <c r="K53" s="36"/>
      <c r="L53" s="36"/>
    </row>
    <row r="54" spans="2:12" ht="15.6" x14ac:dyDescent="0.3">
      <c r="B54" s="2"/>
      <c r="C54" s="38"/>
      <c r="D54" s="36"/>
      <c r="E54" s="65"/>
      <c r="F54" s="37"/>
      <c r="G54" s="2"/>
      <c r="H54" s="35"/>
      <c r="I54" s="36"/>
      <c r="J54" s="36"/>
      <c r="K54" s="36"/>
      <c r="L54" s="36"/>
    </row>
    <row r="55" spans="2:12" ht="15.6" x14ac:dyDescent="0.3">
      <c r="B55" s="2"/>
      <c r="C55" s="38"/>
      <c r="D55" s="36"/>
      <c r="E55" s="36"/>
      <c r="F55" s="37"/>
      <c r="G55" s="2"/>
      <c r="H55" s="35"/>
      <c r="I55" s="36"/>
      <c r="J55" s="36"/>
      <c r="K55" s="36"/>
      <c r="L55" s="36"/>
    </row>
    <row r="56" spans="2:12" ht="15.6" x14ac:dyDescent="0.3">
      <c r="B56" s="2"/>
      <c r="C56" s="38"/>
      <c r="D56" s="36"/>
      <c r="E56" s="36"/>
      <c r="F56" s="37"/>
      <c r="G56" s="2"/>
      <c r="H56" s="35"/>
      <c r="I56" s="36"/>
      <c r="J56" s="36"/>
      <c r="K56" s="36"/>
      <c r="L56" s="36"/>
    </row>
    <row r="57" spans="2:12" ht="21" x14ac:dyDescent="0.4">
      <c r="B57" s="2"/>
      <c r="C57" s="39"/>
      <c r="D57" s="36"/>
      <c r="E57" s="36"/>
      <c r="F57" s="37"/>
      <c r="G57" s="2"/>
      <c r="H57" s="35"/>
      <c r="I57" s="36"/>
      <c r="J57" s="36"/>
      <c r="K57" s="36"/>
      <c r="L57" s="36"/>
    </row>
    <row r="58" spans="2:12" ht="21" x14ac:dyDescent="0.4">
      <c r="B58" s="2"/>
      <c r="C58" s="40" t="s">
        <v>21</v>
      </c>
      <c r="D58" s="36"/>
      <c r="E58" s="36"/>
      <c r="F58" s="37"/>
      <c r="G58" s="2"/>
      <c r="H58" s="35"/>
      <c r="I58" s="36"/>
      <c r="J58" s="36"/>
      <c r="K58" s="36"/>
      <c r="L58" s="36"/>
    </row>
    <row r="59" spans="2:12" ht="15.6" x14ac:dyDescent="0.3">
      <c r="B59" s="2"/>
      <c r="C59" s="38"/>
      <c r="D59" s="36"/>
      <c r="E59" s="36"/>
      <c r="F59" s="37"/>
      <c r="G59" s="2"/>
      <c r="H59" s="35"/>
      <c r="I59" s="36"/>
      <c r="J59" s="36"/>
      <c r="K59" s="36"/>
      <c r="L59" s="36"/>
    </row>
    <row r="60" spans="2:12" ht="21" x14ac:dyDescent="0.4">
      <c r="B60" s="2"/>
      <c r="C60" s="41" t="s">
        <v>22</v>
      </c>
      <c r="D60" s="36"/>
      <c r="E60" s="36"/>
      <c r="F60" s="36"/>
      <c r="G60" s="2"/>
      <c r="H60" s="35"/>
      <c r="I60" s="36"/>
      <c r="J60" s="36"/>
      <c r="K60" s="36"/>
      <c r="L60" s="36"/>
    </row>
    <row r="61" spans="2:12" ht="21" x14ac:dyDescent="0.4">
      <c r="B61" s="2"/>
      <c r="C61" s="67"/>
      <c r="D61" s="36"/>
      <c r="E61" s="36"/>
      <c r="F61" s="37"/>
      <c r="G61" s="2"/>
      <c r="H61" s="35"/>
      <c r="I61" s="36"/>
      <c r="J61" s="36"/>
      <c r="K61" s="36"/>
      <c r="L61" s="36"/>
    </row>
    <row r="62" spans="2:12" x14ac:dyDescent="0.3">
      <c r="B62" s="2"/>
      <c r="C62" s="35"/>
      <c r="D62" s="36"/>
      <c r="E62" s="36"/>
      <c r="F62" s="37"/>
      <c r="G62" s="2"/>
      <c r="H62" s="35"/>
      <c r="I62" s="36"/>
      <c r="J62" s="36"/>
      <c r="K62" s="36"/>
      <c r="L62" s="36"/>
    </row>
    <row r="63" spans="2:12" ht="18" x14ac:dyDescent="0.35">
      <c r="B63" s="2"/>
      <c r="C63" s="42" t="s">
        <v>23</v>
      </c>
      <c r="D63" s="43"/>
      <c r="E63" s="43"/>
      <c r="F63" s="37"/>
      <c r="G63" s="2"/>
      <c r="H63" s="36"/>
    </row>
    <row r="64" spans="2:12" ht="18.600000000000001" thickBot="1" x14ac:dyDescent="0.4">
      <c r="B64" s="2"/>
      <c r="C64" s="42"/>
      <c r="D64" s="43"/>
      <c r="E64" s="43"/>
      <c r="F64" s="37"/>
      <c r="G64" s="2"/>
      <c r="H64" s="36"/>
    </row>
    <row r="65" spans="2:8" ht="18.600000000000001" thickBot="1" x14ac:dyDescent="0.4">
      <c r="B65" s="2"/>
      <c r="C65" s="43" t="s">
        <v>25</v>
      </c>
      <c r="D65" s="43"/>
      <c r="F65" s="69">
        <v>0</v>
      </c>
      <c r="G65" s="2"/>
      <c r="H65" s="36"/>
    </row>
    <row r="66" spans="2:8" ht="18" x14ac:dyDescent="0.35">
      <c r="B66" s="2"/>
      <c r="C66" s="43" t="s">
        <v>11</v>
      </c>
      <c r="D66" s="43"/>
      <c r="F66" s="44">
        <f>+(F65*L49)</f>
        <v>0</v>
      </c>
      <c r="G66" s="2"/>
      <c r="H66" s="36"/>
    </row>
    <row r="67" spans="2:8" ht="18" x14ac:dyDescent="0.35">
      <c r="B67" s="2"/>
      <c r="C67" s="43" t="s">
        <v>12</v>
      </c>
      <c r="D67" s="43"/>
      <c r="F67" s="44">
        <f>+F66*0.05</f>
        <v>0</v>
      </c>
      <c r="G67" s="2"/>
      <c r="H67" s="36"/>
    </row>
    <row r="68" spans="2:8" ht="18" x14ac:dyDescent="0.35">
      <c r="B68" s="2"/>
      <c r="C68" s="43" t="s">
        <v>13</v>
      </c>
      <c r="D68" s="43"/>
      <c r="F68" s="45">
        <f>+F66-F67</f>
        <v>0</v>
      </c>
      <c r="G68" s="2"/>
      <c r="H68" s="36"/>
    </row>
    <row r="69" spans="2:8" ht="18" x14ac:dyDescent="0.35">
      <c r="B69" s="2"/>
      <c r="C69" s="43"/>
      <c r="D69" s="43"/>
      <c r="E69" s="43"/>
      <c r="F69" s="37"/>
      <c r="G69" s="2"/>
      <c r="H69" s="36"/>
    </row>
    <row r="70" spans="2:8" ht="18" x14ac:dyDescent="0.35">
      <c r="B70" s="2"/>
      <c r="C70" s="42" t="s">
        <v>24</v>
      </c>
      <c r="D70" s="43"/>
      <c r="E70" s="43"/>
      <c r="F70" s="37"/>
      <c r="G70" s="2"/>
      <c r="H70" s="36"/>
    </row>
    <row r="71" spans="2:8" ht="18.600000000000001" thickBot="1" x14ac:dyDescent="0.4">
      <c r="B71" s="2"/>
      <c r="C71" s="42"/>
      <c r="D71" s="43"/>
      <c r="E71" s="43"/>
      <c r="F71" s="37"/>
      <c r="G71" s="2"/>
      <c r="H71" s="36"/>
    </row>
    <row r="72" spans="2:8" ht="18.600000000000001" thickBot="1" x14ac:dyDescent="0.4">
      <c r="B72" s="2"/>
      <c r="C72" s="43" t="str">
        <f>C65</f>
        <v>Número de acciones al 20.10.2026</v>
      </c>
      <c r="D72" s="43"/>
      <c r="F72" s="69">
        <v>0</v>
      </c>
      <c r="G72" s="2"/>
      <c r="H72" s="36"/>
    </row>
    <row r="73" spans="2:8" ht="18" x14ac:dyDescent="0.35">
      <c r="B73" s="2"/>
      <c r="C73" s="43" t="s">
        <v>11</v>
      </c>
      <c r="D73" s="43"/>
      <c r="F73" s="66">
        <f>+(F72*L49)</f>
        <v>0</v>
      </c>
      <c r="G73" s="2"/>
      <c r="H73" s="36"/>
    </row>
    <row r="74" spans="2:8" ht="18" x14ac:dyDescent="0.35">
      <c r="B74" s="2"/>
      <c r="C74" s="43" t="s">
        <v>13</v>
      </c>
      <c r="D74" s="43"/>
      <c r="F74" s="45">
        <f>+F73</f>
        <v>0</v>
      </c>
      <c r="G74" s="2"/>
      <c r="H74" s="36"/>
    </row>
  </sheetData>
  <mergeCells count="38">
    <mergeCell ref="E43:E44"/>
    <mergeCell ref="F43:F44"/>
    <mergeCell ref="G43:G44"/>
    <mergeCell ref="H43:H44"/>
    <mergeCell ref="B41:B42"/>
    <mergeCell ref="E41:E42"/>
    <mergeCell ref="F41:F42"/>
    <mergeCell ref="G41:G42"/>
    <mergeCell ref="H41:H42"/>
    <mergeCell ref="H34:H36"/>
    <mergeCell ref="G34:G36"/>
    <mergeCell ref="F34:F36"/>
    <mergeCell ref="L9:L11"/>
    <mergeCell ref="B25:B27"/>
    <mergeCell ref="C25:C27"/>
    <mergeCell ref="J25:J27"/>
    <mergeCell ref="K25:K27"/>
    <mergeCell ref="D25:D27"/>
    <mergeCell ref="E25:E27"/>
    <mergeCell ref="F25:F27"/>
    <mergeCell ref="G25:H25"/>
    <mergeCell ref="I25:I27"/>
    <mergeCell ref="F39:F40"/>
    <mergeCell ref="G39:G40"/>
    <mergeCell ref="H39:H40"/>
    <mergeCell ref="B39:B40"/>
    <mergeCell ref="B6:L6"/>
    <mergeCell ref="B9:B11"/>
    <mergeCell ref="C9:C11"/>
    <mergeCell ref="D9:D11"/>
    <mergeCell ref="E9:E11"/>
    <mergeCell ref="F9:F11"/>
    <mergeCell ref="G9:H9"/>
    <mergeCell ref="I9:I11"/>
    <mergeCell ref="J9:J11"/>
    <mergeCell ref="K9:K11"/>
    <mergeCell ref="B34:B36"/>
    <mergeCell ref="L25:L2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Botón1_Haga_clic_en">
                <anchor moveWithCells="1" sizeWithCells="1">
                  <from>
                    <xdr:col>3</xdr:col>
                    <xdr:colOff>1173480</xdr:colOff>
                    <xdr:row>52</xdr:row>
                    <xdr:rowOff>76200</xdr:rowOff>
                  </from>
                  <to>
                    <xdr:col>5</xdr:col>
                    <xdr:colOff>99060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0]!Botón2_Haga_clic_en">
                <anchor moveWithCells="1" sizeWithCells="1">
                  <from>
                    <xdr:col>6</xdr:col>
                    <xdr:colOff>7620</xdr:colOff>
                    <xdr:row>52</xdr:row>
                    <xdr:rowOff>60960</xdr:rowOff>
                  </from>
                  <to>
                    <xdr:col>7</xdr:col>
                    <xdr:colOff>45720</xdr:colOff>
                    <xdr:row>55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 Dividendos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Noriega Beltran</dc:creator>
  <cp:lastModifiedBy>Sebastian Elias Ibañez</cp:lastModifiedBy>
  <dcterms:created xsi:type="dcterms:W3CDTF">2016-04-11T14:08:54Z</dcterms:created>
  <dcterms:modified xsi:type="dcterms:W3CDTF">2026-09-30T21:39:39Z</dcterms:modified>
</cp:coreProperties>
</file>