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chavez\Downloads\"/>
    </mc:Choice>
  </mc:AlternateContent>
  <xr:revisionPtr revIDLastSave="0" documentId="13_ncr:1_{40CA5696-FFB4-46C8-BF01-666C27D70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vidends 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F63" i="3"/>
  <c r="K48" i="3"/>
  <c r="J48" i="3"/>
  <c r="E48" i="3"/>
  <c r="L48" i="3" s="1"/>
  <c r="L47" i="3"/>
  <c r="K47" i="3"/>
  <c r="J47" i="3"/>
  <c r="G47" i="3"/>
  <c r="L46" i="3"/>
  <c r="K46" i="3"/>
  <c r="J46" i="3"/>
  <c r="G46" i="3"/>
  <c r="G48" i="3" l="1"/>
  <c r="C69" i="3" l="1"/>
  <c r="K45" i="3" l="1"/>
  <c r="J45" i="3"/>
  <c r="H45" i="3"/>
  <c r="G45" i="3"/>
  <c r="L44" i="3"/>
  <c r="J44" i="3"/>
  <c r="L43" i="3"/>
  <c r="J43" i="3"/>
  <c r="J42" i="3"/>
  <c r="H42" i="3"/>
  <c r="G42" i="3"/>
  <c r="K41" i="3" l="1"/>
  <c r="J41" i="3"/>
  <c r="H41" i="3"/>
  <c r="G41" i="3"/>
  <c r="F71" i="3" l="1"/>
  <c r="F64" i="3" l="1"/>
  <c r="F65" i="3" s="1"/>
  <c r="H35" i="3"/>
  <c r="I35" i="3" s="1"/>
  <c r="J35" i="3" s="1"/>
  <c r="G35" i="3"/>
  <c r="E35" i="3"/>
  <c r="H33" i="3" l="1"/>
  <c r="I34" i="3" l="1"/>
  <c r="K34" i="3" s="1"/>
  <c r="L34" i="3" s="1"/>
  <c r="G34" i="3"/>
  <c r="K33" i="3"/>
  <c r="L33" i="3" s="1"/>
  <c r="J33" i="3"/>
  <c r="G33" i="3"/>
  <c r="J34" i="3" l="1"/>
  <c r="K32" i="3" l="1"/>
  <c r="L32" i="3" s="1"/>
  <c r="J32" i="3"/>
  <c r="H32" i="3"/>
  <c r="G32" i="3"/>
  <c r="K31" i="3" l="1"/>
  <c r="J31" i="3"/>
  <c r="H31" i="3"/>
  <c r="G31" i="3"/>
  <c r="K30" i="3"/>
  <c r="L30" i="3" s="1"/>
  <c r="J30" i="3"/>
  <c r="H30" i="3"/>
  <c r="G30" i="3"/>
  <c r="K29" i="3"/>
  <c r="L29" i="3" s="1"/>
  <c r="J29" i="3"/>
  <c r="H29" i="3"/>
  <c r="E29" i="3"/>
  <c r="G29" i="3" s="1"/>
  <c r="H28" i="3"/>
  <c r="I28" i="3" s="1"/>
  <c r="E28" i="3"/>
  <c r="G28" i="3" s="1"/>
  <c r="J21" i="3"/>
  <c r="H21" i="3"/>
  <c r="E21" i="3"/>
  <c r="G21" i="3" s="1"/>
  <c r="J20" i="3"/>
  <c r="H20" i="3"/>
  <c r="E20" i="3"/>
  <c r="G20" i="3" s="1"/>
  <c r="J19" i="3"/>
  <c r="H19" i="3"/>
  <c r="E19" i="3"/>
  <c r="G19" i="3" s="1"/>
  <c r="J18" i="3"/>
  <c r="H18" i="3"/>
  <c r="E18" i="3"/>
  <c r="G18" i="3" s="1"/>
  <c r="J17" i="3"/>
  <c r="H17" i="3"/>
  <c r="E17" i="3"/>
  <c r="G17" i="3" s="1"/>
  <c r="L17" i="3" s="1"/>
  <c r="J16" i="3"/>
  <c r="H16" i="3"/>
  <c r="E16" i="3"/>
  <c r="G16" i="3" s="1"/>
  <c r="L16" i="3" s="1"/>
  <c r="J15" i="3"/>
  <c r="H15" i="3"/>
  <c r="E15" i="3"/>
  <c r="G15" i="3" s="1"/>
  <c r="L15" i="3" s="1"/>
  <c r="H14" i="3"/>
  <c r="E14" i="3"/>
  <c r="G14" i="3" s="1"/>
  <c r="H13" i="3"/>
  <c r="E13" i="3"/>
  <c r="G13" i="3" s="1"/>
  <c r="H12" i="3"/>
  <c r="I12" i="3" s="1"/>
  <c r="J12" i="3" s="1"/>
  <c r="E12" i="3"/>
  <c r="G12" i="3" s="1"/>
  <c r="L12" i="3" s="1"/>
  <c r="I13" i="3" l="1"/>
  <c r="J13" i="3" s="1"/>
  <c r="L13" i="3"/>
  <c r="K28" i="3"/>
  <c r="L28" i="3" s="1"/>
  <c r="J28" i="3"/>
  <c r="L14" i="3"/>
  <c r="I14" i="3"/>
  <c r="J14" i="3" s="1"/>
  <c r="K16" i="3"/>
</calcChain>
</file>

<file path=xl/sharedStrings.xml><?xml version="1.0" encoding="utf-8"?>
<sst xmlns="http://schemas.openxmlformats.org/spreadsheetml/2006/main" count="38" uniqueCount="25">
  <si>
    <t>YEAR</t>
  </si>
  <si>
    <t>NUMBER OF SHARES</t>
  </si>
  <si>
    <t>UNIT NOMINAL VALUE</t>
  </si>
  <si>
    <t>SHARE CAPITAL (S/.)</t>
  </si>
  <si>
    <t>NET INCOME MINUS RESERVES (S/.)</t>
  </si>
  <si>
    <t>CASH DIVIDEND (S/.)</t>
  </si>
  <si>
    <t>% OF THE INCOME DISTRIBUTION</t>
  </si>
  <si>
    <t>CASH DIVIDEND PER SHARE (%)</t>
  </si>
  <si>
    <t>CASH DIVIDEND PER SHARE (S/.)</t>
  </si>
  <si>
    <t>DIVIDENDS DISTRIBUTION ACCORDING TO CURRENT POLICY</t>
  </si>
  <si>
    <t>INFERIOR LIMIT
(5% OF SHARE CAPITAL)</t>
  </si>
  <si>
    <t>SUPERIOR LIMIT
(50% OF FREE DISPOSITION INCOME)</t>
  </si>
  <si>
    <t>SUPERIOR LIMIT
(60% OF FREE DISPOSITION INCOME)</t>
  </si>
  <si>
    <t>Dividend</t>
  </si>
  <si>
    <t>Income tax</t>
  </si>
  <si>
    <t>Net to pay</t>
  </si>
  <si>
    <t>DIVIDENDS DISTRIBUTION</t>
  </si>
  <si>
    <t>946’143,295</t>
  </si>
  <si>
    <t xml:space="preserve">948’554,069 </t>
  </si>
  <si>
    <t>946’063,288</t>
  </si>
  <si>
    <t>Dear shareholder, to proceed with the calculation, it is necessary to fill out the corresponding box according to your number of shares.</t>
  </si>
  <si>
    <t>Calculation of benefits corresponding to the period 2025 (to be paid on May 8th, 2026)</t>
  </si>
  <si>
    <t>Dividend Settlement for Foreign Natural and Legal Persons - Payment on May 8th, 2026</t>
  </si>
  <si>
    <t>Dividend Settlement for Peruvian Legal Entities - Payment on May 8th, 2026</t>
  </si>
  <si>
    <t>Number of Shares as of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</si>
</sst>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#,##0.0"/>
    <numFmt numFmtId="167" formatCode="&quot;S/.&quot;\ #,##0.00"/>
    <numFmt numFmtId="168" formatCode="_ * #,##0_ ;_ * \-#,##0_ ;_ * &quot;-&quot;??_ ;_ @_ "/>
    <numFmt numFmtId="169" formatCode="0.00000"/>
    <numFmt numFmtId="170" formatCode="0.0000000000"/>
    <numFmt numFmtId="171" formatCode="_(* #,##0.00_);_(* \(#,##0.00\);_(* &quot;-&quot;??_);_(@_)"/>
    <numFmt numFmtId="172" formatCode="0.000000000000"/>
    <numFmt numFmtId="173" formatCode="0.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8"/>
      <name val="Calibri"/>
      <family val="2"/>
    </font>
    <font>
      <b/>
      <u/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9"/>
      <color rgb="FF0000FF"/>
      <name val="Calibri"/>
      <family val="2"/>
    </font>
    <font>
      <sz val="12"/>
      <name val="Calibri"/>
      <family val="2"/>
    </font>
    <font>
      <b/>
      <sz val="16"/>
      <color rgb="FF0000FF"/>
      <name val="Calibri"/>
      <family val="2"/>
    </font>
    <font>
      <b/>
      <sz val="16"/>
      <name val="Calibri"/>
      <family val="2"/>
    </font>
    <font>
      <b/>
      <u/>
      <sz val="16"/>
      <color rgb="FFC00000"/>
      <name val="Calibri"/>
      <family val="2"/>
    </font>
    <font>
      <b/>
      <u/>
      <sz val="14"/>
      <color rgb="FF974706"/>
      <name val="Calibri"/>
      <family val="2"/>
    </font>
    <font>
      <b/>
      <sz val="14"/>
      <color rgb="FF974706"/>
      <name val="Calibri"/>
      <family val="2"/>
    </font>
    <font>
      <b/>
      <sz val="18"/>
      <color rgb="FF000000"/>
      <name val="Calibri"/>
      <family val="2"/>
    </font>
    <font>
      <b/>
      <sz val="17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rgb="FF97470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0" applyFont="1"/>
    <xf numFmtId="9" fontId="9" fillId="2" borderId="8" xfId="2" applyNumberFormat="1" applyFont="1" applyFill="1" applyBorder="1" applyAlignment="1">
      <alignment horizontal="center"/>
    </xf>
    <xf numFmtId="9" fontId="9" fillId="2" borderId="9" xfId="2" applyNumberFormat="1" applyFont="1" applyFill="1" applyBorder="1" applyAlignment="1">
      <alignment horizont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4" fontId="19" fillId="0" borderId="0" xfId="2" applyNumberFormat="1" applyFont="1"/>
    <xf numFmtId="167" fontId="19" fillId="0" borderId="0" xfId="2" applyNumberFormat="1" applyFont="1"/>
    <xf numFmtId="0" fontId="10" fillId="0" borderId="10" xfId="2" applyFont="1" applyBorder="1" applyAlignment="1">
      <alignment horizontal="center"/>
    </xf>
    <xf numFmtId="3" fontId="8" fillId="0" borderId="10" xfId="2" applyNumberFormat="1" applyFont="1" applyBorder="1" applyAlignment="1">
      <alignment horizontal="center"/>
    </xf>
    <xf numFmtId="2" fontId="8" fillId="0" borderId="10" xfId="2" applyNumberFormat="1" applyFont="1" applyBorder="1" applyAlignment="1">
      <alignment horizontal="center"/>
    </xf>
    <xf numFmtId="4" fontId="8" fillId="0" borderId="10" xfId="2" applyNumberFormat="1" applyFont="1" applyBorder="1"/>
    <xf numFmtId="3" fontId="8" fillId="0" borderId="10" xfId="2" applyNumberFormat="1" applyFont="1" applyBorder="1"/>
    <xf numFmtId="166" fontId="8" fillId="0" borderId="10" xfId="2" applyNumberFormat="1" applyFont="1" applyBorder="1"/>
    <xf numFmtId="9" fontId="8" fillId="0" borderId="10" xfId="3" applyFont="1" applyFill="1" applyBorder="1" applyAlignment="1">
      <alignment horizontal="center"/>
    </xf>
    <xf numFmtId="10" fontId="8" fillId="0" borderId="10" xfId="3" applyNumberFormat="1" applyFont="1" applyFill="1" applyBorder="1" applyAlignment="1">
      <alignment horizontal="center"/>
    </xf>
    <xf numFmtId="165" fontId="8" fillId="0" borderId="10" xfId="3" applyNumberFormat="1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3" fontId="8" fillId="3" borderId="5" xfId="2" applyNumberFormat="1" applyFont="1" applyFill="1" applyBorder="1" applyAlignment="1">
      <alignment horizontal="center"/>
    </xf>
    <xf numFmtId="2" fontId="8" fillId="3" borderId="5" xfId="2" applyNumberFormat="1" applyFont="1" applyFill="1" applyBorder="1" applyAlignment="1">
      <alignment horizontal="center"/>
    </xf>
    <xf numFmtId="4" fontId="8" fillId="3" borderId="5" xfId="2" applyNumberFormat="1" applyFont="1" applyFill="1" applyBorder="1"/>
    <xf numFmtId="3" fontId="8" fillId="3" borderId="5" xfId="2" applyNumberFormat="1" applyFont="1" applyFill="1" applyBorder="1"/>
    <xf numFmtId="166" fontId="8" fillId="3" borderId="5" xfId="2" applyNumberFormat="1" applyFont="1" applyFill="1" applyBorder="1"/>
    <xf numFmtId="9" fontId="8" fillId="3" borderId="5" xfId="3" applyFont="1" applyFill="1" applyBorder="1" applyAlignment="1">
      <alignment horizontal="center"/>
    </xf>
    <xf numFmtId="10" fontId="8" fillId="3" borderId="5" xfId="3" applyNumberFormat="1" applyFont="1" applyFill="1" applyBorder="1" applyAlignment="1">
      <alignment horizontal="center"/>
    </xf>
    <xf numFmtId="165" fontId="8" fillId="3" borderId="5" xfId="3" applyNumberFormat="1" applyFont="1" applyFill="1" applyBorder="1" applyAlignment="1">
      <alignment horizontal="center"/>
    </xf>
    <xf numFmtId="0" fontId="0" fillId="4" borderId="5" xfId="0" applyFill="1" applyBorder="1"/>
    <xf numFmtId="10" fontId="6" fillId="0" borderId="0" xfId="2" applyNumberFormat="1" applyFont="1"/>
    <xf numFmtId="164" fontId="12" fillId="0" borderId="0" xfId="1" applyFont="1" applyFill="1" applyBorder="1" applyAlignment="1"/>
    <xf numFmtId="164" fontId="14" fillId="0" borderId="0" xfId="1" applyFont="1" applyFill="1" applyBorder="1" applyAlignment="1"/>
    <xf numFmtId="164" fontId="12" fillId="0" borderId="0" xfId="1" applyFont="1" applyFill="1" applyBorder="1"/>
    <xf numFmtId="168" fontId="12" fillId="0" borderId="0" xfId="1" applyNumberFormat="1" applyFont="1" applyFill="1" applyBorder="1"/>
    <xf numFmtId="168" fontId="12" fillId="0" borderId="0" xfId="1" applyNumberFormat="1" applyFont="1" applyFill="1" applyBorder="1" applyAlignment="1"/>
    <xf numFmtId="171" fontId="19" fillId="0" borderId="0" xfId="2" applyNumberFormat="1" applyFont="1"/>
    <xf numFmtId="0" fontId="10" fillId="0" borderId="0" xfId="2" applyFont="1" applyAlignment="1">
      <alignment horizontal="center"/>
    </xf>
    <xf numFmtId="168" fontId="19" fillId="0" borderId="7" xfId="1" applyNumberFormat="1" applyFont="1" applyFill="1" applyBorder="1" applyProtection="1">
      <protection locked="0"/>
    </xf>
    <xf numFmtId="168" fontId="19" fillId="0" borderId="7" xfId="1" applyNumberFormat="1" applyFont="1" applyFill="1" applyBorder="1"/>
    <xf numFmtId="3" fontId="8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4" fontId="8" fillId="0" borderId="0" xfId="2" applyNumberFormat="1" applyFont="1"/>
    <xf numFmtId="3" fontId="8" fillId="0" borderId="0" xfId="2" applyNumberFormat="1" applyFont="1"/>
    <xf numFmtId="166" fontId="8" fillId="0" borderId="0" xfId="2" applyNumberFormat="1" applyFont="1"/>
    <xf numFmtId="9" fontId="8" fillId="0" borderId="0" xfId="3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3" fontId="10" fillId="0" borderId="14" xfId="2" applyNumberFormat="1" applyFont="1" applyBorder="1" applyAlignment="1">
      <alignment horizontal="center"/>
    </xf>
    <xf numFmtId="2" fontId="10" fillId="0" borderId="14" xfId="2" applyNumberFormat="1" applyFont="1" applyBorder="1" applyAlignment="1">
      <alignment horizontal="center"/>
    </xf>
    <xf numFmtId="4" fontId="10" fillId="0" borderId="14" xfId="2" applyNumberFormat="1" applyFont="1" applyBorder="1"/>
    <xf numFmtId="3" fontId="10" fillId="0" borderId="14" xfId="2" applyNumberFormat="1" applyFont="1" applyBorder="1"/>
    <xf numFmtId="9" fontId="10" fillId="0" borderId="14" xfId="3" applyFont="1" applyFill="1" applyBorder="1" applyAlignment="1">
      <alignment horizontal="center"/>
    </xf>
    <xf numFmtId="10" fontId="10" fillId="0" borderId="14" xfId="3" applyNumberFormat="1" applyFont="1" applyFill="1" applyBorder="1" applyAlignment="1">
      <alignment horizontal="center"/>
    </xf>
    <xf numFmtId="165" fontId="10" fillId="0" borderId="14" xfId="3" applyNumberFormat="1" applyFont="1" applyFill="1" applyBorder="1" applyAlignment="1">
      <alignment horizontal="center"/>
    </xf>
    <xf numFmtId="169" fontId="10" fillId="0" borderId="14" xfId="3" applyNumberFormat="1" applyFont="1" applyFill="1" applyBorder="1" applyAlignment="1">
      <alignment horizontal="center"/>
    </xf>
    <xf numFmtId="170" fontId="10" fillId="0" borderId="14" xfId="3" applyNumberFormat="1" applyFont="1" applyFill="1" applyBorder="1" applyAlignment="1">
      <alignment horizontal="center"/>
    </xf>
    <xf numFmtId="172" fontId="10" fillId="0" borderId="14" xfId="3" applyNumberFormat="1" applyFont="1" applyFill="1" applyBorder="1" applyAlignment="1">
      <alignment horizontal="center"/>
    </xf>
    <xf numFmtId="0" fontId="10" fillId="0" borderId="14" xfId="2" applyFont="1" applyBorder="1" applyAlignment="1">
      <alignment horizontal="center" vertical="center"/>
    </xf>
    <xf numFmtId="4" fontId="0" fillId="0" borderId="14" xfId="0" applyNumberFormat="1" applyBorder="1"/>
    <xf numFmtId="10" fontId="10" fillId="0" borderId="14" xfId="6" applyNumberFormat="1" applyFont="1" applyFill="1" applyBorder="1" applyAlignment="1">
      <alignment horizontal="center"/>
    </xf>
    <xf numFmtId="4" fontId="10" fillId="0" borderId="16" xfId="2" applyNumberFormat="1" applyFont="1" applyBorder="1"/>
    <xf numFmtId="0" fontId="9" fillId="2" borderId="6" xfId="2" applyFont="1" applyFill="1" applyBorder="1" applyAlignment="1">
      <alignment horizontal="center" vertical="center" wrapText="1"/>
    </xf>
    <xf numFmtId="173" fontId="0" fillId="0" borderId="14" xfId="0" quotePrefix="1" applyNumberFormat="1" applyBorder="1" applyAlignment="1">
      <alignment horizontal="center" vertical="center"/>
    </xf>
    <xf numFmtId="166" fontId="10" fillId="0" borderId="14" xfId="2" applyNumberFormat="1" applyFont="1" applyBorder="1"/>
    <xf numFmtId="0" fontId="10" fillId="0" borderId="16" xfId="2" applyFont="1" applyBorder="1" applyAlignment="1">
      <alignment horizontal="center"/>
    </xf>
    <xf numFmtId="3" fontId="10" fillId="0" borderId="16" xfId="2" applyNumberFormat="1" applyFont="1" applyBorder="1" applyAlignment="1">
      <alignment horizontal="center"/>
    </xf>
    <xf numFmtId="2" fontId="10" fillId="0" borderId="16" xfId="2" applyNumberFormat="1" applyFont="1" applyBorder="1" applyAlignment="1">
      <alignment horizontal="center"/>
    </xf>
    <xf numFmtId="3" fontId="10" fillId="0" borderId="16" xfId="2" applyNumberFormat="1" applyFont="1" applyBorder="1"/>
    <xf numFmtId="166" fontId="10" fillId="0" borderId="16" xfId="2" applyNumberFormat="1" applyFont="1" applyBorder="1"/>
    <xf numFmtId="9" fontId="10" fillId="0" borderId="16" xfId="3" applyFont="1" applyFill="1" applyBorder="1" applyAlignment="1">
      <alignment horizontal="center"/>
    </xf>
    <xf numFmtId="10" fontId="10" fillId="0" borderId="16" xfId="3" applyNumberFormat="1" applyFont="1" applyFill="1" applyBorder="1" applyAlignment="1">
      <alignment horizontal="center"/>
    </xf>
    <xf numFmtId="165" fontId="10" fillId="0" borderId="16" xfId="3" applyNumberFormat="1" applyFont="1" applyFill="1" applyBorder="1" applyAlignment="1">
      <alignment horizontal="center"/>
    </xf>
    <xf numFmtId="173" fontId="10" fillId="0" borderId="14" xfId="3" applyNumberFormat="1" applyFont="1" applyFill="1" applyBorder="1" applyAlignment="1">
      <alignment horizontal="center"/>
    </xf>
    <xf numFmtId="4" fontId="10" fillId="0" borderId="14" xfId="2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center" vertical="center"/>
    </xf>
    <xf numFmtId="173" fontId="0" fillId="0" borderId="14" xfId="0" applyNumberForma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0" fontId="0" fillId="0" borderId="14" xfId="6" applyNumberFormat="1" applyFont="1" applyBorder="1" applyAlignment="1">
      <alignment horizontal="center"/>
    </xf>
    <xf numFmtId="172" fontId="0" fillId="0" borderId="14" xfId="0" applyNumberFormat="1" applyBorder="1" applyAlignment="1">
      <alignment horizontal="center"/>
    </xf>
    <xf numFmtId="3" fontId="10" fillId="0" borderId="14" xfId="2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right"/>
    </xf>
    <xf numFmtId="4" fontId="10" fillId="5" borderId="14" xfId="2" applyNumberFormat="1" applyFont="1" applyFill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4" fontId="10" fillId="5" borderId="14" xfId="2" applyNumberFormat="1" applyFont="1" applyFill="1" applyBorder="1" applyAlignment="1">
      <alignment horizontal="center"/>
    </xf>
    <xf numFmtId="3" fontId="10" fillId="0" borderId="14" xfId="2" applyNumberFormat="1" applyFont="1" applyBorder="1" applyAlignment="1">
      <alignment horizontal="center" vertical="center"/>
    </xf>
    <xf numFmtId="4" fontId="0" fillId="0" borderId="15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4" fontId="10" fillId="0" borderId="15" xfId="2" applyNumberFormat="1" applyFont="1" applyBorder="1" applyAlignment="1">
      <alignment horizontal="right" vertical="center"/>
    </xf>
    <xf numFmtId="4" fontId="10" fillId="0" borderId="16" xfId="2" applyNumberFormat="1" applyFont="1" applyBorder="1" applyAlignment="1">
      <alignment horizontal="right" vertical="center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horizontal="center" vertical="center" wrapText="1"/>
    </xf>
    <xf numFmtId="9" fontId="9" fillId="2" borderId="3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3" fontId="10" fillId="0" borderId="14" xfId="2" applyNumberFormat="1" applyFont="1" applyBorder="1" applyAlignment="1">
      <alignment horizontal="right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 wrapText="1"/>
    </xf>
    <xf numFmtId="4" fontId="10" fillId="0" borderId="15" xfId="2" applyNumberFormat="1" applyFont="1" applyBorder="1" applyAlignment="1">
      <alignment horizontal="center" vertical="center"/>
    </xf>
    <xf numFmtId="4" fontId="10" fillId="0" borderId="16" xfId="2" applyNumberFormat="1" applyFont="1" applyBorder="1" applyAlignment="1">
      <alignment horizontal="center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5" xr:uid="{00000000-0005-0000-0000-000003000000}"/>
    <cellStyle name="Normal_GRAFIC0noviembre22006" xfId="2" xr:uid="{00000000-0005-0000-0000-000004000000}"/>
    <cellStyle name="Porcentaje" xfId="6" builtinId="5"/>
    <cellStyle name="Porcentaje 2" xfId="3" xr:uid="{00000000-0005-0000-0000-000006000000}"/>
  </cellStyles>
  <dxfs count="0"/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1127760</xdr:colOff>
          <xdr:row>50</xdr:row>
          <xdr:rowOff>0</xdr:rowOff>
        </xdr:from>
        <xdr:to>
          <xdr:col>5</xdr:col>
          <xdr:colOff>220980</xdr:colOff>
          <xdr:row>53</xdr:row>
          <xdr:rowOff>213360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VIEW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POLICY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50</xdr:row>
          <xdr:rowOff>0</xdr:rowOff>
        </xdr:from>
        <xdr:to>
          <xdr:col>7</xdr:col>
          <xdr:colOff>22860</xdr:colOff>
          <xdr:row>53</xdr:row>
          <xdr:rowOff>190500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TAX</a:t>
              </a:r>
            </a:p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INFORMATION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6:L71"/>
  <sheetViews>
    <sheetView showGridLines="0" tabSelected="1" topLeftCell="A36" zoomScale="60" zoomScaleNormal="60" workbookViewId="0">
      <selection activeCell="D57" sqref="D57"/>
    </sheetView>
  </sheetViews>
  <sheetFormatPr baseColWidth="10" defaultColWidth="11.5546875" defaultRowHeight="14.4" x14ac:dyDescent="0.3"/>
  <cols>
    <col min="2" max="4" width="17.21875" customWidth="1"/>
    <col min="5" max="5" width="20.21875" bestFit="1" customWidth="1"/>
    <col min="6" max="6" width="20.21875" customWidth="1"/>
    <col min="7" max="8" width="21.77734375" customWidth="1"/>
    <col min="9" max="10" width="17.21875" customWidth="1"/>
    <col min="11" max="11" width="20.21875" customWidth="1"/>
    <col min="12" max="12" width="17.21875" customWidth="1"/>
  </cols>
  <sheetData>
    <row r="6" spans="2:12" ht="23.4" x14ac:dyDescent="0.45">
      <c r="B6" s="105" t="s">
        <v>16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5.6" x14ac:dyDescent="0.3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35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35">
      <c r="B9" s="106" t="s">
        <v>0</v>
      </c>
      <c r="C9" s="103" t="s">
        <v>1</v>
      </c>
      <c r="D9" s="108" t="s">
        <v>2</v>
      </c>
      <c r="E9" s="103" t="s">
        <v>3</v>
      </c>
      <c r="F9" s="103" t="s">
        <v>4</v>
      </c>
      <c r="G9" s="111" t="s">
        <v>9</v>
      </c>
      <c r="H9" s="112"/>
      <c r="I9" s="103" t="s">
        <v>5</v>
      </c>
      <c r="J9" s="103" t="s">
        <v>6</v>
      </c>
      <c r="K9" s="103" t="s">
        <v>7</v>
      </c>
      <c r="L9" s="103" t="s">
        <v>8</v>
      </c>
    </row>
    <row r="10" spans="2:12" x14ac:dyDescent="0.3">
      <c r="B10" s="107"/>
      <c r="C10" s="104"/>
      <c r="D10" s="109"/>
      <c r="E10" s="104"/>
      <c r="F10" s="104"/>
      <c r="G10" s="5">
        <v>0.05</v>
      </c>
      <c r="H10" s="6">
        <v>0.5</v>
      </c>
      <c r="I10" s="104"/>
      <c r="J10" s="104"/>
      <c r="K10" s="104"/>
      <c r="L10" s="104"/>
    </row>
    <row r="11" spans="2:12" ht="75.75" customHeight="1" thickBot="1" x14ac:dyDescent="0.35">
      <c r="B11" s="115"/>
      <c r="C11" s="110"/>
      <c r="D11" s="116"/>
      <c r="E11" s="110"/>
      <c r="F11" s="110"/>
      <c r="G11" s="70" t="s">
        <v>10</v>
      </c>
      <c r="H11" s="70" t="s">
        <v>11</v>
      </c>
      <c r="I11" s="110"/>
      <c r="J11" s="110"/>
      <c r="K11" s="110"/>
      <c r="L11" s="110"/>
    </row>
    <row r="12" spans="2:12" x14ac:dyDescent="0.3">
      <c r="B12" s="73">
        <v>2003</v>
      </c>
      <c r="C12" s="74">
        <v>205000000</v>
      </c>
      <c r="D12" s="75">
        <v>1.1000000000000001</v>
      </c>
      <c r="E12" s="69">
        <f t="shared" ref="E12:E21" si="0">+C12*D12</f>
        <v>225500000.00000003</v>
      </c>
      <c r="F12" s="76">
        <v>18268787</v>
      </c>
      <c r="G12" s="76">
        <f t="shared" ref="G12:G21" si="1">E12*$G$10</f>
        <v>11275000.000000002</v>
      </c>
      <c r="H12" s="77">
        <f>F12*$H$10</f>
        <v>9134393.5</v>
      </c>
      <c r="I12" s="77">
        <f>+H12</f>
        <v>9134393.5</v>
      </c>
      <c r="J12" s="78">
        <f>I12/F12</f>
        <v>0.5</v>
      </c>
      <c r="K12" s="79">
        <v>0.05</v>
      </c>
      <c r="L12" s="80">
        <f t="shared" ref="L12:L17" si="2">+G12/C12</f>
        <v>5.5000000000000007E-2</v>
      </c>
    </row>
    <row r="13" spans="2:12" x14ac:dyDescent="0.3">
      <c r="B13" s="55">
        <v>2004</v>
      </c>
      <c r="C13" s="56">
        <v>218000000</v>
      </c>
      <c r="D13" s="57">
        <v>1.1000000000000001</v>
      </c>
      <c r="E13" s="58">
        <f t="shared" si="0"/>
        <v>239800000.00000003</v>
      </c>
      <c r="F13" s="59">
        <v>24793743</v>
      </c>
      <c r="G13" s="59">
        <f t="shared" si="1"/>
        <v>11990000.000000002</v>
      </c>
      <c r="H13" s="72">
        <f t="shared" ref="H13:H21" si="3">F13*$H$10</f>
        <v>12396871.5</v>
      </c>
      <c r="I13" s="72">
        <f>+G13</f>
        <v>11990000.000000002</v>
      </c>
      <c r="J13" s="60">
        <f t="shared" ref="J13:J32" si="4">I13/F13</f>
        <v>0.48358975084963984</v>
      </c>
      <c r="K13" s="61">
        <v>0.05</v>
      </c>
      <c r="L13" s="62">
        <f t="shared" si="2"/>
        <v>5.5000000000000007E-2</v>
      </c>
    </row>
    <row r="14" spans="2:12" x14ac:dyDescent="0.3">
      <c r="B14" s="55">
        <v>2005</v>
      </c>
      <c r="C14" s="56">
        <v>241980000</v>
      </c>
      <c r="D14" s="57">
        <v>1.1000000000000001</v>
      </c>
      <c r="E14" s="58">
        <f t="shared" si="0"/>
        <v>266178000.00000003</v>
      </c>
      <c r="F14" s="59">
        <v>27127826</v>
      </c>
      <c r="G14" s="59">
        <f t="shared" si="1"/>
        <v>13308900.000000002</v>
      </c>
      <c r="H14" s="72">
        <f t="shared" si="3"/>
        <v>13563913</v>
      </c>
      <c r="I14" s="72">
        <f>+G14</f>
        <v>13308900.000000002</v>
      </c>
      <c r="J14" s="60">
        <f t="shared" si="4"/>
        <v>0.49059957845497837</v>
      </c>
      <c r="K14" s="61">
        <v>0.05</v>
      </c>
      <c r="L14" s="62">
        <f t="shared" si="2"/>
        <v>5.5000000000000007E-2</v>
      </c>
    </row>
    <row r="15" spans="2:12" x14ac:dyDescent="0.3">
      <c r="B15" s="55">
        <v>2006</v>
      </c>
      <c r="C15" s="56">
        <v>258360000</v>
      </c>
      <c r="D15" s="57">
        <v>1.1000000000000001</v>
      </c>
      <c r="E15" s="58">
        <f t="shared" si="0"/>
        <v>284196000</v>
      </c>
      <c r="F15" s="59">
        <v>79972754.400000006</v>
      </c>
      <c r="G15" s="59">
        <f t="shared" si="1"/>
        <v>14209800</v>
      </c>
      <c r="H15" s="72">
        <f t="shared" si="3"/>
        <v>39986377.200000003</v>
      </c>
      <c r="I15" s="72">
        <v>28419600</v>
      </c>
      <c r="J15" s="60">
        <f t="shared" si="4"/>
        <v>0.35536602700781805</v>
      </c>
      <c r="K15" s="61">
        <v>0.1</v>
      </c>
      <c r="L15" s="62">
        <f t="shared" si="2"/>
        <v>5.5E-2</v>
      </c>
    </row>
    <row r="16" spans="2:12" x14ac:dyDescent="0.3">
      <c r="B16" s="55">
        <v>2007</v>
      </c>
      <c r="C16" s="56">
        <v>305128115</v>
      </c>
      <c r="D16" s="57">
        <v>1.1000000000000001</v>
      </c>
      <c r="E16" s="58">
        <f t="shared" si="0"/>
        <v>335640926.5</v>
      </c>
      <c r="F16" s="59">
        <v>114345493</v>
      </c>
      <c r="G16" s="59">
        <f t="shared" si="1"/>
        <v>16782046.324999999</v>
      </c>
      <c r="H16" s="72">
        <f t="shared" si="3"/>
        <v>57172746.5</v>
      </c>
      <c r="I16" s="72">
        <v>40289899</v>
      </c>
      <c r="J16" s="60">
        <f t="shared" si="4"/>
        <v>0.35235231352756508</v>
      </c>
      <c r="K16" s="61">
        <f>+G16/E16</f>
        <v>4.9999999999999996E-2</v>
      </c>
      <c r="L16" s="62">
        <f t="shared" si="2"/>
        <v>5.5E-2</v>
      </c>
    </row>
    <row r="17" spans="2:12" x14ac:dyDescent="0.3">
      <c r="B17" s="55">
        <v>2008</v>
      </c>
      <c r="C17" s="56">
        <v>377680455</v>
      </c>
      <c r="D17" s="57">
        <v>1.1000000000000001</v>
      </c>
      <c r="E17" s="58">
        <f t="shared" si="0"/>
        <v>415448500.50000006</v>
      </c>
      <c r="F17" s="59">
        <v>72400381</v>
      </c>
      <c r="G17" s="59">
        <f t="shared" si="1"/>
        <v>20772425.025000006</v>
      </c>
      <c r="H17" s="72">
        <f t="shared" si="3"/>
        <v>36200190.5</v>
      </c>
      <c r="I17" s="72">
        <v>20772425</v>
      </c>
      <c r="J17" s="60">
        <f t="shared" si="4"/>
        <v>0.28691043766744817</v>
      </c>
      <c r="K17" s="61">
        <v>0.05</v>
      </c>
      <c r="L17" s="62">
        <f t="shared" si="2"/>
        <v>5.5000000000000014E-2</v>
      </c>
    </row>
    <row r="18" spans="2:12" x14ac:dyDescent="0.3">
      <c r="B18" s="55">
        <v>2009</v>
      </c>
      <c r="C18" s="56">
        <v>424816167</v>
      </c>
      <c r="D18" s="57">
        <v>1.1000000000000001</v>
      </c>
      <c r="E18" s="58">
        <f t="shared" si="0"/>
        <v>467297783.70000005</v>
      </c>
      <c r="F18" s="59">
        <v>90452887</v>
      </c>
      <c r="G18" s="59">
        <f t="shared" si="1"/>
        <v>23364889.185000002</v>
      </c>
      <c r="H18" s="72">
        <f t="shared" si="3"/>
        <v>45226443.5</v>
      </c>
      <c r="I18" s="72">
        <v>28037867</v>
      </c>
      <c r="J18" s="60">
        <f t="shared" si="4"/>
        <v>0.30997205208054884</v>
      </c>
      <c r="K18" s="61">
        <v>0.06</v>
      </c>
      <c r="L18" s="62">
        <v>6.6000000000000003E-2</v>
      </c>
    </row>
    <row r="19" spans="2:12" x14ac:dyDescent="0.3">
      <c r="B19" s="55">
        <v>2010</v>
      </c>
      <c r="C19" s="56">
        <v>482691963</v>
      </c>
      <c r="D19" s="57">
        <v>1.1000000000000001</v>
      </c>
      <c r="E19" s="58">
        <f t="shared" si="0"/>
        <v>530961159.30000007</v>
      </c>
      <c r="F19" s="59">
        <v>124528171</v>
      </c>
      <c r="G19" s="59">
        <f t="shared" si="1"/>
        <v>26548057.965000004</v>
      </c>
      <c r="H19" s="72">
        <f t="shared" si="3"/>
        <v>62264085.5</v>
      </c>
      <c r="I19" s="72">
        <v>31857670</v>
      </c>
      <c r="J19" s="60">
        <f t="shared" si="4"/>
        <v>0.2558270128290891</v>
      </c>
      <c r="K19" s="61">
        <v>0.06</v>
      </c>
      <c r="L19" s="62">
        <v>6.6000000000000003E-2</v>
      </c>
    </row>
    <row r="20" spans="2:12" x14ac:dyDescent="0.3">
      <c r="B20" s="55">
        <v>2011</v>
      </c>
      <c r="C20" s="56">
        <v>698402606</v>
      </c>
      <c r="D20" s="57">
        <v>1</v>
      </c>
      <c r="E20" s="58">
        <f t="shared" si="0"/>
        <v>698402606</v>
      </c>
      <c r="F20" s="59">
        <v>146736476</v>
      </c>
      <c r="G20" s="59">
        <f t="shared" si="1"/>
        <v>34920130.300000004</v>
      </c>
      <c r="H20" s="72">
        <f t="shared" si="3"/>
        <v>73368238</v>
      </c>
      <c r="I20" s="72">
        <v>41904156</v>
      </c>
      <c r="J20" s="60">
        <f t="shared" si="4"/>
        <v>0.28557422900083823</v>
      </c>
      <c r="K20" s="61">
        <v>0.06</v>
      </c>
      <c r="L20" s="62">
        <v>0.06</v>
      </c>
    </row>
    <row r="21" spans="2:12" x14ac:dyDescent="0.3">
      <c r="B21" s="55">
        <v>2012</v>
      </c>
      <c r="C21" s="56">
        <v>803234873</v>
      </c>
      <c r="D21" s="57">
        <v>1</v>
      </c>
      <c r="E21" s="58">
        <f t="shared" si="0"/>
        <v>803234873</v>
      </c>
      <c r="F21" s="59">
        <v>158285551.96000001</v>
      </c>
      <c r="G21" s="59">
        <f t="shared" si="1"/>
        <v>40161743.649999999</v>
      </c>
      <c r="H21" s="72">
        <f t="shared" si="3"/>
        <v>79142775.980000004</v>
      </c>
      <c r="I21" s="72">
        <v>48194092</v>
      </c>
      <c r="J21" s="60">
        <f t="shared" si="4"/>
        <v>0.30447562271620987</v>
      </c>
      <c r="K21" s="61">
        <v>0.06</v>
      </c>
      <c r="L21" s="62">
        <v>0.06</v>
      </c>
    </row>
    <row r="22" spans="2:12" x14ac:dyDescent="0.3">
      <c r="B22" s="44"/>
      <c r="C22" s="47"/>
      <c r="D22" s="48"/>
      <c r="E22" s="49"/>
      <c r="F22" s="50"/>
      <c r="G22" s="50"/>
      <c r="H22" s="51"/>
      <c r="I22" s="51"/>
      <c r="J22" s="52"/>
      <c r="K22" s="53"/>
      <c r="L22" s="54"/>
    </row>
    <row r="23" spans="2:12" s="36" customFormat="1" x14ac:dyDescent="0.3">
      <c r="B23" s="27"/>
      <c r="C23" s="28"/>
      <c r="D23" s="29"/>
      <c r="E23" s="30"/>
      <c r="F23" s="31"/>
      <c r="G23" s="31"/>
      <c r="H23" s="32"/>
      <c r="I23" s="32"/>
      <c r="J23" s="33"/>
      <c r="K23" s="34"/>
      <c r="L23" s="35"/>
    </row>
    <row r="24" spans="2:12" ht="15" thickBot="1" x14ac:dyDescent="0.35">
      <c r="B24" s="18"/>
      <c r="C24" s="19"/>
      <c r="D24" s="20"/>
      <c r="E24" s="21"/>
      <c r="F24" s="22"/>
      <c r="G24" s="22"/>
      <c r="H24" s="23"/>
      <c r="I24" s="23"/>
      <c r="J24" s="24"/>
      <c r="K24" s="25"/>
      <c r="L24" s="26"/>
    </row>
    <row r="25" spans="2:12" ht="46.5" customHeight="1" thickBot="1" x14ac:dyDescent="0.35">
      <c r="B25" s="106" t="s">
        <v>0</v>
      </c>
      <c r="C25" s="103" t="s">
        <v>1</v>
      </c>
      <c r="D25" s="108" t="s">
        <v>2</v>
      </c>
      <c r="E25" s="103" t="s">
        <v>3</v>
      </c>
      <c r="F25" s="103" t="s">
        <v>4</v>
      </c>
      <c r="G25" s="111" t="s">
        <v>9</v>
      </c>
      <c r="H25" s="112"/>
      <c r="I25" s="103" t="s">
        <v>5</v>
      </c>
      <c r="J25" s="103" t="s">
        <v>6</v>
      </c>
      <c r="K25" s="103" t="s">
        <v>7</v>
      </c>
      <c r="L25" s="103" t="s">
        <v>8</v>
      </c>
    </row>
    <row r="26" spans="2:12" x14ac:dyDescent="0.3">
      <c r="B26" s="107"/>
      <c r="C26" s="104"/>
      <c r="D26" s="109"/>
      <c r="E26" s="104"/>
      <c r="F26" s="104"/>
      <c r="G26" s="5">
        <v>0.05</v>
      </c>
      <c r="H26" s="6">
        <v>0.6</v>
      </c>
      <c r="I26" s="104"/>
      <c r="J26" s="104"/>
      <c r="K26" s="104"/>
      <c r="L26" s="104"/>
    </row>
    <row r="27" spans="2:12" ht="75.75" customHeight="1" thickBot="1" x14ac:dyDescent="0.35">
      <c r="B27" s="115"/>
      <c r="C27" s="110"/>
      <c r="D27" s="116"/>
      <c r="E27" s="110"/>
      <c r="F27" s="110"/>
      <c r="G27" s="70" t="s">
        <v>10</v>
      </c>
      <c r="H27" s="70" t="s">
        <v>12</v>
      </c>
      <c r="I27" s="110"/>
      <c r="J27" s="110"/>
      <c r="K27" s="110"/>
      <c r="L27" s="110"/>
    </row>
    <row r="28" spans="2:12" x14ac:dyDescent="0.3">
      <c r="B28" s="73">
        <v>2013</v>
      </c>
      <c r="C28" s="74">
        <v>945227102</v>
      </c>
      <c r="D28" s="75">
        <v>1</v>
      </c>
      <c r="E28" s="69">
        <f>+C28*D28</f>
        <v>945227102</v>
      </c>
      <c r="F28" s="76">
        <v>92996130.799999997</v>
      </c>
      <c r="G28" s="76">
        <f>E28*$G$26</f>
        <v>47261355.100000001</v>
      </c>
      <c r="H28" s="77">
        <f t="shared" ref="H28:H33" si="5">F28*$H$26</f>
        <v>55797678.479999997</v>
      </c>
      <c r="I28" s="77">
        <f>+H28</f>
        <v>55797678.479999997</v>
      </c>
      <c r="J28" s="78">
        <f t="shared" si="4"/>
        <v>0.6</v>
      </c>
      <c r="K28" s="79">
        <f t="shared" ref="K28:K34" si="6">I28/C28</f>
        <v>5.9030976113505468E-2</v>
      </c>
      <c r="L28" s="80">
        <f>K28</f>
        <v>5.9030976113505468E-2</v>
      </c>
    </row>
    <row r="29" spans="2:12" x14ac:dyDescent="0.3">
      <c r="B29" s="55">
        <v>2014</v>
      </c>
      <c r="C29" s="56">
        <v>1014326324</v>
      </c>
      <c r="D29" s="57">
        <v>1</v>
      </c>
      <c r="E29" s="58">
        <f>+C29*D29</f>
        <v>1014326324</v>
      </c>
      <c r="F29" s="59">
        <v>117973036.19</v>
      </c>
      <c r="G29" s="59">
        <f t="shared" ref="G29:G32" si="7">E29*$G$26</f>
        <v>50716316.200000003</v>
      </c>
      <c r="H29" s="72">
        <f t="shared" si="5"/>
        <v>70783821.714000002</v>
      </c>
      <c r="I29" s="72">
        <v>60859579.439999998</v>
      </c>
      <c r="J29" s="60">
        <f t="shared" si="4"/>
        <v>0.51587702923898104</v>
      </c>
      <c r="K29" s="61">
        <f t="shared" si="6"/>
        <v>0.06</v>
      </c>
      <c r="L29" s="62">
        <f>K29</f>
        <v>0.06</v>
      </c>
    </row>
    <row r="30" spans="2:12" hidden="1" x14ac:dyDescent="0.3">
      <c r="B30" s="55">
        <v>2015</v>
      </c>
      <c r="C30" s="56">
        <v>1014326324</v>
      </c>
      <c r="D30" s="57">
        <v>1</v>
      </c>
      <c r="E30" s="58">
        <v>1014326324</v>
      </c>
      <c r="F30" s="59">
        <v>145589380.93000001</v>
      </c>
      <c r="G30" s="59">
        <f t="shared" si="7"/>
        <v>50716316.200000003</v>
      </c>
      <c r="H30" s="72">
        <f t="shared" si="5"/>
        <v>87353628.557999998</v>
      </c>
      <c r="I30" s="72">
        <v>87353628.557999998</v>
      </c>
      <c r="J30" s="60">
        <f t="shared" si="4"/>
        <v>0.6</v>
      </c>
      <c r="K30" s="61">
        <f t="shared" si="6"/>
        <v>8.6119847716778761E-2</v>
      </c>
      <c r="L30" s="62">
        <f>K30</f>
        <v>8.6119847716778761E-2</v>
      </c>
    </row>
    <row r="31" spans="2:12" x14ac:dyDescent="0.3">
      <c r="B31" s="55">
        <v>2015</v>
      </c>
      <c r="C31" s="56">
        <v>985224370</v>
      </c>
      <c r="D31" s="57">
        <v>1</v>
      </c>
      <c r="E31" s="58">
        <v>1014326324</v>
      </c>
      <c r="F31" s="59">
        <v>145589380.93000001</v>
      </c>
      <c r="G31" s="59">
        <f t="shared" si="7"/>
        <v>50716316.200000003</v>
      </c>
      <c r="H31" s="72">
        <f t="shared" si="5"/>
        <v>87353628.557999998</v>
      </c>
      <c r="I31" s="72">
        <v>87353628.557999998</v>
      </c>
      <c r="J31" s="60">
        <f t="shared" si="4"/>
        <v>0.6</v>
      </c>
      <c r="K31" s="61">
        <f t="shared" si="6"/>
        <v>8.8663690442411611E-2</v>
      </c>
      <c r="L31" s="63">
        <v>8.8660000000000003E-2</v>
      </c>
    </row>
    <row r="32" spans="2:12" x14ac:dyDescent="0.3">
      <c r="B32" s="55">
        <v>2016</v>
      </c>
      <c r="C32" s="56">
        <v>968687484</v>
      </c>
      <c r="D32" s="57">
        <v>1</v>
      </c>
      <c r="E32" s="58">
        <v>1014326324</v>
      </c>
      <c r="F32" s="59">
        <v>207390441.34999999</v>
      </c>
      <c r="G32" s="59">
        <f t="shared" si="7"/>
        <v>50716316.200000003</v>
      </c>
      <c r="H32" s="72">
        <f t="shared" si="5"/>
        <v>124434264.80999999</v>
      </c>
      <c r="I32" s="72">
        <v>124434264.81</v>
      </c>
      <c r="J32" s="60">
        <f t="shared" si="4"/>
        <v>0.6</v>
      </c>
      <c r="K32" s="61">
        <f t="shared" si="6"/>
        <v>0.12845656299405639</v>
      </c>
      <c r="L32" s="63">
        <f>+K32</f>
        <v>0.12845656299405639</v>
      </c>
    </row>
    <row r="33" spans="2:12" x14ac:dyDescent="0.3">
      <c r="B33" s="55">
        <v>2017</v>
      </c>
      <c r="C33" s="56">
        <v>975683029</v>
      </c>
      <c r="D33" s="57">
        <v>1</v>
      </c>
      <c r="E33" s="58">
        <v>975683029</v>
      </c>
      <c r="F33" s="59">
        <v>240311481</v>
      </c>
      <c r="G33" s="59">
        <f t="shared" ref="G33:G34" si="8">E33*$G$26</f>
        <v>48784151.450000003</v>
      </c>
      <c r="H33" s="72">
        <f t="shared" si="5"/>
        <v>144186888.59999999</v>
      </c>
      <c r="I33" s="72">
        <v>132171314.59999999</v>
      </c>
      <c r="J33" s="60">
        <f t="shared" ref="J33:J34" si="9">I33/F33</f>
        <v>0.55000000020806328</v>
      </c>
      <c r="K33" s="61">
        <f t="shared" si="6"/>
        <v>0.13546542337163067</v>
      </c>
      <c r="L33" s="64">
        <f>+K33</f>
        <v>0.13546542337163067</v>
      </c>
    </row>
    <row r="34" spans="2:12" x14ac:dyDescent="0.3">
      <c r="B34" s="55">
        <v>2018</v>
      </c>
      <c r="C34" s="56">
        <v>975683029</v>
      </c>
      <c r="D34" s="57">
        <v>1</v>
      </c>
      <c r="E34" s="58">
        <v>975683029</v>
      </c>
      <c r="F34" s="59">
        <v>202252643.22999999</v>
      </c>
      <c r="G34" s="59">
        <f t="shared" si="8"/>
        <v>48784151.450000003</v>
      </c>
      <c r="H34" s="72">
        <v>121515385.94</v>
      </c>
      <c r="I34" s="72">
        <f>+H34</f>
        <v>121515385.94</v>
      </c>
      <c r="J34" s="60">
        <f t="shared" si="9"/>
        <v>0.6008098781770369</v>
      </c>
      <c r="K34" s="61">
        <f t="shared" si="6"/>
        <v>0.12454391675188192</v>
      </c>
      <c r="L34" s="64">
        <f>+K34</f>
        <v>0.12454391675188192</v>
      </c>
    </row>
    <row r="35" spans="2:12" x14ac:dyDescent="0.3">
      <c r="B35" s="66">
        <v>2019</v>
      </c>
      <c r="C35" s="56">
        <v>958404238</v>
      </c>
      <c r="D35" s="57">
        <v>1</v>
      </c>
      <c r="E35" s="58">
        <f>+C35*D35</f>
        <v>958404238</v>
      </c>
      <c r="F35" s="59">
        <v>244854693.59</v>
      </c>
      <c r="G35" s="59">
        <f>+F35*$G$26</f>
        <v>12242734.679500001</v>
      </c>
      <c r="H35" s="59">
        <f>+F35*$H$26</f>
        <v>146912816.15399998</v>
      </c>
      <c r="I35" s="72">
        <f>+H35</f>
        <v>146912816.15399998</v>
      </c>
      <c r="J35" s="60">
        <f>+I35/F35</f>
        <v>0.6</v>
      </c>
      <c r="K35" s="61">
        <v>0.15328899000000001</v>
      </c>
      <c r="L35" s="64">
        <v>0.15328899000000001</v>
      </c>
    </row>
    <row r="36" spans="2:12" x14ac:dyDescent="0.3">
      <c r="B36" s="66">
        <v>2020</v>
      </c>
      <c r="C36" s="56" t="s">
        <v>18</v>
      </c>
      <c r="D36" s="57">
        <v>1</v>
      </c>
      <c r="E36" s="58">
        <v>975683029</v>
      </c>
      <c r="F36" s="59">
        <v>143948109.56</v>
      </c>
      <c r="G36" s="59">
        <v>7197405.4780000001</v>
      </c>
      <c r="H36" s="59">
        <v>86368865.736000001</v>
      </c>
      <c r="I36" s="72">
        <v>86368865.739999995</v>
      </c>
      <c r="J36" s="60">
        <v>0.60000000002778775</v>
      </c>
      <c r="K36" s="61">
        <v>9.1053181425000004E-2</v>
      </c>
      <c r="L36" s="65">
        <v>9.1053181425000004E-2</v>
      </c>
    </row>
    <row r="37" spans="2:12" x14ac:dyDescent="0.3">
      <c r="B37" s="113">
        <v>2021</v>
      </c>
      <c r="C37" s="56" t="s">
        <v>17</v>
      </c>
      <c r="D37" s="57">
        <v>1</v>
      </c>
      <c r="E37" s="58">
        <v>975683029</v>
      </c>
      <c r="F37" s="114">
        <v>376054298.01999998</v>
      </c>
      <c r="G37" s="114">
        <v>18802714.901000001</v>
      </c>
      <c r="H37" s="114">
        <v>225632578.81199998</v>
      </c>
      <c r="I37" s="72">
        <v>100000000</v>
      </c>
      <c r="J37" s="60">
        <v>0.26591904553815687</v>
      </c>
      <c r="K37" s="61">
        <v>0.10569223555100001</v>
      </c>
      <c r="L37" s="65">
        <v>0.10569223555100001</v>
      </c>
    </row>
    <row r="38" spans="2:12" x14ac:dyDescent="0.3">
      <c r="B38" s="113"/>
      <c r="C38" s="56" t="s">
        <v>19</v>
      </c>
      <c r="D38" s="57">
        <v>1</v>
      </c>
      <c r="E38" s="58">
        <v>958894238</v>
      </c>
      <c r="F38" s="114"/>
      <c r="G38" s="114"/>
      <c r="H38" s="114"/>
      <c r="I38" s="72">
        <v>125632578.81</v>
      </c>
      <c r="J38" s="60">
        <v>0.33408095445652475</v>
      </c>
      <c r="K38" s="61">
        <v>0.13279511044</v>
      </c>
      <c r="L38" s="81">
        <v>0.13279511044</v>
      </c>
    </row>
    <row r="39" spans="2:12" x14ac:dyDescent="0.3">
      <c r="B39" s="101">
        <v>2022</v>
      </c>
      <c r="C39" s="56">
        <v>944959670</v>
      </c>
      <c r="D39" s="57">
        <v>1</v>
      </c>
      <c r="E39" s="117">
        <v>946063288</v>
      </c>
      <c r="F39" s="97">
        <v>418879443.56999999</v>
      </c>
      <c r="G39" s="99">
        <v>47303164.400000006</v>
      </c>
      <c r="H39" s="117">
        <v>251327666.13999999</v>
      </c>
      <c r="I39" s="82">
        <v>120000000</v>
      </c>
      <c r="J39" s="60">
        <v>0.28647860820591092</v>
      </c>
      <c r="K39" s="68">
        <v>0.12698954654858444</v>
      </c>
      <c r="L39" s="71">
        <v>0.12698954654899999</v>
      </c>
    </row>
    <row r="40" spans="2:12" x14ac:dyDescent="0.3">
      <c r="B40" s="102"/>
      <c r="C40" s="83">
        <v>944990670</v>
      </c>
      <c r="D40" s="57">
        <v>1</v>
      </c>
      <c r="E40" s="118"/>
      <c r="F40" s="98"/>
      <c r="G40" s="100"/>
      <c r="H40" s="118"/>
      <c r="I40" s="84">
        <v>131327666.14</v>
      </c>
      <c r="J40" s="60">
        <v>0.31352139178931443</v>
      </c>
      <c r="K40" s="68">
        <v>0.13897244735760195</v>
      </c>
      <c r="L40" s="85">
        <v>0.13897244736</v>
      </c>
    </row>
    <row r="41" spans="2:12" x14ac:dyDescent="0.3">
      <c r="B41" s="87">
        <v>2023</v>
      </c>
      <c r="C41" s="56">
        <v>936373101</v>
      </c>
      <c r="D41" s="57">
        <v>1</v>
      </c>
      <c r="E41" s="82">
        <v>946063288</v>
      </c>
      <c r="F41" s="93">
        <v>488802865.33999997</v>
      </c>
      <c r="G41" s="56">
        <f>5%*E41</f>
        <v>47303164.400000006</v>
      </c>
      <c r="H41" s="94">
        <f>60%*F41</f>
        <v>293281719.204</v>
      </c>
      <c r="I41" s="95">
        <v>193281719.19999999</v>
      </c>
      <c r="J41" s="60">
        <f>I41/F41</f>
        <v>0.39541854785478331</v>
      </c>
      <c r="K41" s="88">
        <f>I41/E41</f>
        <v>0.20430104587252518</v>
      </c>
      <c r="L41" s="89">
        <v>0.20430104587699999</v>
      </c>
    </row>
    <row r="42" spans="2:12" x14ac:dyDescent="0.3">
      <c r="B42" s="87">
        <v>2023</v>
      </c>
      <c r="C42" s="56">
        <v>936373101</v>
      </c>
      <c r="D42" s="57">
        <v>1</v>
      </c>
      <c r="E42" s="96">
        <v>946063288</v>
      </c>
      <c r="F42" s="97">
        <v>433851388.23000002</v>
      </c>
      <c r="G42" s="97">
        <f>+E42*5%</f>
        <v>47303164.400000006</v>
      </c>
      <c r="H42" s="99">
        <f>+F42*60%</f>
        <v>260310832.93799999</v>
      </c>
      <c r="I42" s="91">
        <v>100000000</v>
      </c>
      <c r="J42" s="60">
        <f>+I42/F42</f>
        <v>0.23049367297860632</v>
      </c>
      <c r="K42" s="88">
        <v>0.106795037035</v>
      </c>
      <c r="L42" s="89">
        <v>0.106795037035</v>
      </c>
    </row>
    <row r="43" spans="2:12" x14ac:dyDescent="0.3">
      <c r="B43" s="87">
        <v>2023</v>
      </c>
      <c r="C43" s="56">
        <v>939736471</v>
      </c>
      <c r="D43" s="57">
        <v>1</v>
      </c>
      <c r="E43" s="96"/>
      <c r="F43" s="98"/>
      <c r="G43" s="98">
        <v>433851388.23000002</v>
      </c>
      <c r="H43" s="100"/>
      <c r="I43" s="91">
        <v>160310832.93799999</v>
      </c>
      <c r="J43" s="60">
        <f>+I43/F42</f>
        <v>0.36950632702139363</v>
      </c>
      <c r="K43" s="88">
        <v>0.17059126455676316</v>
      </c>
      <c r="L43" s="89">
        <f>+I43/C43</f>
        <v>0.17059126455676316</v>
      </c>
    </row>
    <row r="44" spans="2:12" x14ac:dyDescent="0.3">
      <c r="B44" s="87">
        <v>2024</v>
      </c>
      <c r="C44" s="56">
        <v>939736471</v>
      </c>
      <c r="D44" s="57">
        <v>1</v>
      </c>
      <c r="E44" s="90">
        <v>946063288</v>
      </c>
      <c r="F44" s="86"/>
      <c r="G44" s="86"/>
      <c r="H44" s="86"/>
      <c r="I44" s="92">
        <v>100000000</v>
      </c>
      <c r="J44" s="60">
        <f>+I44/F42</f>
        <v>0.23049367297860632</v>
      </c>
      <c r="K44" s="88">
        <v>0.10641281155512373</v>
      </c>
      <c r="L44" s="89">
        <f>+I44/C44</f>
        <v>0.10641281155512373</v>
      </c>
    </row>
    <row r="45" spans="2:12" x14ac:dyDescent="0.3">
      <c r="B45" s="87">
        <v>2025</v>
      </c>
      <c r="C45" s="56">
        <v>946063288</v>
      </c>
      <c r="D45" s="57">
        <v>1</v>
      </c>
      <c r="E45" s="90">
        <v>946063288</v>
      </c>
      <c r="F45" s="67">
        <v>488802865.33999997</v>
      </c>
      <c r="G45" s="59">
        <f>5%*E45</f>
        <v>47303164.400000006</v>
      </c>
      <c r="H45" s="58">
        <f>60%*F45</f>
        <v>293281719.204</v>
      </c>
      <c r="I45" s="92">
        <v>193281719.19999999</v>
      </c>
      <c r="J45" s="60">
        <f>I45/F45</f>
        <v>0.39541854785478331</v>
      </c>
      <c r="K45" s="88">
        <f>I45/E45</f>
        <v>0.20430104587252518</v>
      </c>
      <c r="L45" s="89">
        <v>0.20430104587699999</v>
      </c>
    </row>
    <row r="46" spans="2:12" x14ac:dyDescent="0.3">
      <c r="B46" s="87">
        <v>2025</v>
      </c>
      <c r="C46" s="56">
        <v>946063288</v>
      </c>
      <c r="D46" s="57">
        <v>1</v>
      </c>
      <c r="E46" s="90">
        <v>946063288</v>
      </c>
      <c r="F46" s="67">
        <v>468000000</v>
      </c>
      <c r="G46" s="59">
        <f>5%*E46</f>
        <v>47303164.400000006</v>
      </c>
      <c r="H46" s="58">
        <v>288302045.39399999</v>
      </c>
      <c r="I46" s="92">
        <v>100000000</v>
      </c>
      <c r="J46" s="60">
        <f>I46/F46</f>
        <v>0.21367521367521367</v>
      </c>
      <c r="K46" s="88">
        <f>I46/E46</f>
        <v>0.10570117376756299</v>
      </c>
      <c r="L46" s="89">
        <f>I46/E46</f>
        <v>0.10570117376756299</v>
      </c>
    </row>
    <row r="47" spans="2:12" x14ac:dyDescent="0.3">
      <c r="B47" s="87">
        <v>2026</v>
      </c>
      <c r="C47" s="56">
        <v>946063288</v>
      </c>
      <c r="D47" s="57">
        <v>1</v>
      </c>
      <c r="E47" s="90">
        <v>946063288</v>
      </c>
      <c r="F47" s="67">
        <v>460000000</v>
      </c>
      <c r="G47" s="59">
        <f>5%*E47</f>
        <v>47303164.400000006</v>
      </c>
      <c r="H47" s="58">
        <v>288302045.39399999</v>
      </c>
      <c r="I47" s="92">
        <v>100000000</v>
      </c>
      <c r="J47" s="60">
        <f>I47/F47</f>
        <v>0.21739130434782608</v>
      </c>
      <c r="K47" s="88">
        <f>I47/E47</f>
        <v>0.10570117376756299</v>
      </c>
      <c r="L47" s="89">
        <f t="shared" ref="L47:L48" si="10">I47/E47</f>
        <v>0.10570117376756299</v>
      </c>
    </row>
    <row r="48" spans="2:12" x14ac:dyDescent="0.3">
      <c r="B48" s="87">
        <v>2026</v>
      </c>
      <c r="C48" s="56">
        <v>946063288</v>
      </c>
      <c r="D48" s="57">
        <v>1</v>
      </c>
      <c r="E48" s="90">
        <f>946063288-15313958</f>
        <v>930749330</v>
      </c>
      <c r="F48" s="67">
        <v>460000000</v>
      </c>
      <c r="G48" s="59">
        <f>5%*E48</f>
        <v>46537466.5</v>
      </c>
      <c r="H48" s="58">
        <v>288302045.39399999</v>
      </c>
      <c r="I48" s="92">
        <v>88302045.393999994</v>
      </c>
      <c r="J48" s="60">
        <f>I48/F48</f>
        <v>0.19196096824782607</v>
      </c>
      <c r="K48" s="88">
        <f>I48/E48</f>
        <v>9.4871994583117236E-2</v>
      </c>
      <c r="L48" s="89">
        <f t="shared" si="10"/>
        <v>9.4871994583117236E-2</v>
      </c>
    </row>
    <row r="49" spans="2:12" x14ac:dyDescent="0.3">
      <c r="B49" s="2"/>
      <c r="C49" s="38"/>
      <c r="D49" s="8"/>
      <c r="E49" s="8"/>
      <c r="F49" s="9"/>
      <c r="G49" s="2"/>
      <c r="H49" s="8"/>
      <c r="I49" s="42"/>
      <c r="J49" s="8"/>
      <c r="K49" s="8"/>
      <c r="L49" s="41"/>
    </row>
    <row r="50" spans="2:12" x14ac:dyDescent="0.3">
      <c r="B50" s="2"/>
      <c r="C50" s="38"/>
      <c r="D50" s="8"/>
      <c r="E50" s="8"/>
      <c r="F50" s="9"/>
      <c r="G50" s="2"/>
      <c r="H50" s="8"/>
      <c r="I50" s="42"/>
      <c r="J50" s="8"/>
      <c r="K50" s="8"/>
      <c r="L50" s="41"/>
    </row>
    <row r="51" spans="2:12" ht="15.6" x14ac:dyDescent="0.3">
      <c r="B51" s="2"/>
      <c r="C51" s="39"/>
      <c r="D51" s="8"/>
      <c r="E51" s="8"/>
      <c r="F51" s="9"/>
      <c r="G51" s="2"/>
      <c r="H51" s="7"/>
      <c r="I51" s="38"/>
      <c r="J51" s="8"/>
      <c r="K51" s="8"/>
      <c r="L51" s="41"/>
    </row>
    <row r="52" spans="2:12" ht="15.6" x14ac:dyDescent="0.3">
      <c r="B52" s="37"/>
      <c r="C52" s="39"/>
      <c r="D52" s="8"/>
      <c r="E52" s="8"/>
      <c r="F52" s="9"/>
      <c r="G52" s="2"/>
      <c r="H52" s="7"/>
      <c r="I52" s="38"/>
      <c r="J52" s="8"/>
      <c r="K52" s="8"/>
      <c r="L52" s="40"/>
    </row>
    <row r="53" spans="2:12" ht="15.6" x14ac:dyDescent="0.3">
      <c r="B53" s="2"/>
      <c r="C53" s="10"/>
      <c r="D53" s="8"/>
      <c r="E53" s="8"/>
      <c r="F53" s="9"/>
      <c r="G53" s="2"/>
      <c r="H53" s="7"/>
      <c r="I53" s="8"/>
      <c r="J53" s="8"/>
      <c r="K53" s="8"/>
      <c r="L53" s="40"/>
    </row>
    <row r="54" spans="2:12" ht="21" x14ac:dyDescent="0.4">
      <c r="B54" s="2"/>
      <c r="C54" s="11"/>
      <c r="D54" s="8"/>
      <c r="E54" s="8"/>
      <c r="F54" s="9"/>
      <c r="G54" s="2"/>
      <c r="H54" s="7"/>
      <c r="I54" s="8"/>
      <c r="J54" s="8"/>
      <c r="K54" s="8"/>
      <c r="L54" s="8"/>
    </row>
    <row r="55" spans="2:12" ht="21" x14ac:dyDescent="0.4">
      <c r="B55" s="2"/>
      <c r="C55" s="12" t="s">
        <v>20</v>
      </c>
      <c r="D55" s="8"/>
      <c r="E55" s="8"/>
      <c r="F55" s="9"/>
      <c r="G55" s="2"/>
      <c r="H55" s="7"/>
      <c r="I55" s="8"/>
      <c r="J55" s="8"/>
      <c r="K55" s="8"/>
      <c r="L55" s="8"/>
    </row>
    <row r="56" spans="2:12" ht="15.6" x14ac:dyDescent="0.3">
      <c r="B56" s="2"/>
      <c r="C56" s="10"/>
      <c r="D56" s="8"/>
      <c r="E56" s="8"/>
      <c r="F56" s="9"/>
      <c r="G56" s="2"/>
      <c r="H56" s="7"/>
      <c r="I56" s="8"/>
      <c r="J56" s="8"/>
      <c r="K56" s="8"/>
      <c r="L56" s="8"/>
    </row>
    <row r="57" spans="2:12" ht="21" x14ac:dyDescent="0.4">
      <c r="B57" s="2"/>
      <c r="C57" s="13" t="s">
        <v>21</v>
      </c>
      <c r="D57" s="8"/>
      <c r="E57" s="8"/>
      <c r="F57" s="8"/>
      <c r="G57" s="2"/>
      <c r="H57" s="7"/>
      <c r="I57" s="8"/>
      <c r="J57" s="8"/>
      <c r="K57" s="8"/>
      <c r="L57" s="8"/>
    </row>
    <row r="58" spans="2:12" x14ac:dyDescent="0.3">
      <c r="B58" s="2"/>
      <c r="C58" s="7"/>
      <c r="D58" s="8"/>
      <c r="E58" s="8"/>
      <c r="F58" s="9"/>
      <c r="G58" s="2"/>
      <c r="H58" s="7"/>
      <c r="I58" s="8"/>
      <c r="J58" s="8"/>
      <c r="K58" s="8"/>
      <c r="L58" s="8"/>
    </row>
    <row r="59" spans="2:12" x14ac:dyDescent="0.3">
      <c r="B59" s="2"/>
      <c r="C59" s="7"/>
      <c r="D59" s="8"/>
      <c r="E59" s="8"/>
      <c r="F59" s="9"/>
      <c r="G59" s="2"/>
      <c r="H59" s="7"/>
      <c r="I59" s="8"/>
      <c r="J59" s="8"/>
      <c r="K59" s="8"/>
      <c r="L59" s="8"/>
    </row>
    <row r="60" spans="2:12" ht="18" x14ac:dyDescent="0.35">
      <c r="B60" s="2"/>
      <c r="C60" s="14" t="s">
        <v>22</v>
      </c>
      <c r="D60" s="15"/>
      <c r="E60" s="15"/>
      <c r="F60" s="9"/>
      <c r="G60" s="2"/>
    </row>
    <row r="61" spans="2:12" ht="18.600000000000001" thickBot="1" x14ac:dyDescent="0.4">
      <c r="B61" s="2"/>
      <c r="C61" s="14"/>
      <c r="D61" s="15"/>
      <c r="E61" s="15"/>
      <c r="F61" s="9"/>
      <c r="G61" s="2"/>
    </row>
    <row r="62" spans="2:12" ht="18.600000000000001" thickBot="1" x14ac:dyDescent="0.4">
      <c r="B62" s="2"/>
      <c r="C62" s="15" t="s">
        <v>24</v>
      </c>
      <c r="D62" s="15"/>
      <c r="F62" s="45"/>
      <c r="G62" s="2"/>
    </row>
    <row r="63" spans="2:12" ht="18" x14ac:dyDescent="0.35">
      <c r="B63" s="2"/>
      <c r="C63" s="15" t="s">
        <v>13</v>
      </c>
      <c r="D63" s="15"/>
      <c r="F63" s="16">
        <f>+F62*L48</f>
        <v>0</v>
      </c>
      <c r="G63" s="2"/>
    </row>
    <row r="64" spans="2:12" ht="18" x14ac:dyDescent="0.35">
      <c r="B64" s="2"/>
      <c r="C64" s="15" t="s">
        <v>14</v>
      </c>
      <c r="D64" s="15"/>
      <c r="F64" s="16">
        <f>+(F63*5%)</f>
        <v>0</v>
      </c>
      <c r="G64" s="2"/>
    </row>
    <row r="65" spans="2:7" ht="18" x14ac:dyDescent="0.35">
      <c r="B65" s="2"/>
      <c r="C65" s="15" t="s">
        <v>15</v>
      </c>
      <c r="D65" s="15"/>
      <c r="F65" s="17">
        <f>+F63-F64</f>
        <v>0</v>
      </c>
      <c r="G65" s="2"/>
    </row>
    <row r="66" spans="2:7" ht="18" x14ac:dyDescent="0.35">
      <c r="B66" s="2"/>
      <c r="C66" s="15"/>
      <c r="D66" s="15"/>
      <c r="F66" s="15"/>
      <c r="G66" s="2"/>
    </row>
    <row r="67" spans="2:7" ht="18" x14ac:dyDescent="0.35">
      <c r="B67" s="2"/>
      <c r="C67" s="14" t="s">
        <v>23</v>
      </c>
      <c r="D67" s="15"/>
      <c r="F67" s="15"/>
      <c r="G67" s="2"/>
    </row>
    <row r="68" spans="2:7" ht="18.600000000000001" thickBot="1" x14ac:dyDescent="0.4">
      <c r="B68" s="2"/>
      <c r="C68" s="14"/>
      <c r="D68" s="15"/>
      <c r="F68" s="15"/>
      <c r="G68" s="2"/>
    </row>
    <row r="69" spans="2:7" ht="18.600000000000001" thickBot="1" x14ac:dyDescent="0.4">
      <c r="B69" s="2"/>
      <c r="C69" s="15" t="str">
        <f>C62</f>
        <v>Number of Shares as of 24.04.2026</v>
      </c>
      <c r="D69" s="15"/>
      <c r="F69" s="46"/>
      <c r="G69" s="2"/>
    </row>
    <row r="70" spans="2:7" ht="18" x14ac:dyDescent="0.35">
      <c r="B70" s="2"/>
      <c r="C70" s="15" t="s">
        <v>13</v>
      </c>
      <c r="D70" s="15"/>
      <c r="F70" s="43">
        <f>+F69*L48</f>
        <v>0</v>
      </c>
      <c r="G70" s="2"/>
    </row>
    <row r="71" spans="2:7" ht="18" x14ac:dyDescent="0.35">
      <c r="B71" s="2"/>
      <c r="C71" s="15" t="s">
        <v>15</v>
      </c>
      <c r="D71" s="15"/>
      <c r="F71" s="17">
        <f>+F70</f>
        <v>0</v>
      </c>
      <c r="G71" s="2"/>
    </row>
  </sheetData>
  <mergeCells count="34">
    <mergeCell ref="E42:E43"/>
    <mergeCell ref="F42:F43"/>
    <mergeCell ref="G42:G43"/>
    <mergeCell ref="H42:H43"/>
    <mergeCell ref="B39:B40"/>
    <mergeCell ref="E39:E40"/>
    <mergeCell ref="F39:F40"/>
    <mergeCell ref="G39:G40"/>
    <mergeCell ref="H39:H40"/>
    <mergeCell ref="G25:H25"/>
    <mergeCell ref="I25:I27"/>
    <mergeCell ref="J25:J27"/>
    <mergeCell ref="K25:K27"/>
    <mergeCell ref="B25:B27"/>
    <mergeCell ref="C25:C27"/>
    <mergeCell ref="D25:D27"/>
    <mergeCell ref="E25:E27"/>
    <mergeCell ref="F25:F27"/>
    <mergeCell ref="B37:B38"/>
    <mergeCell ref="F37:F38"/>
    <mergeCell ref="G37:G38"/>
    <mergeCell ref="H37:H38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L25:L27"/>
    <mergeCell ref="L9:L11"/>
  </mergeCells>
  <pageMargins left="0.7" right="0.7" top="0.75" bottom="0.75" header="0.3" footer="0.3"/>
  <ignoredErrors>
    <ignoredError sqref="J33" evalErro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DividendsCalculator_Botón1_Haga_clic_en">
                <anchor moveWithCells="1" sizeWithCells="1">
                  <from>
                    <xdr:col>3</xdr:col>
                    <xdr:colOff>1127760</xdr:colOff>
                    <xdr:row>50</xdr:row>
                    <xdr:rowOff>0</xdr:rowOff>
                  </from>
                  <to>
                    <xdr:col>5</xdr:col>
                    <xdr:colOff>220980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DividendsCalculator_Botón2_Haga_clic_en">
                <anchor moveWithCells="1" sizeWithCells="1">
                  <from>
                    <xdr:col>5</xdr:col>
                    <xdr:colOff>1181100</xdr:colOff>
                    <xdr:row>50</xdr:row>
                    <xdr:rowOff>0</xdr:rowOff>
                  </from>
                  <to>
                    <xdr:col>7</xdr:col>
                    <xdr:colOff>22860</xdr:colOff>
                    <xdr:row>53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Dividends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Noriega Beltran</dc:creator>
  <cp:lastModifiedBy>Rodrigo Chavez Muñante</cp:lastModifiedBy>
  <dcterms:created xsi:type="dcterms:W3CDTF">2016-04-11T14:08:54Z</dcterms:created>
  <dcterms:modified xsi:type="dcterms:W3CDTF">2026-04-13T21:41:19Z</dcterms:modified>
</cp:coreProperties>
</file>